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330"/>
  <workbookPr showInkAnnotation="0" codeName="ThisWorkbook" checkCompatibility="1" autoCompressPictures="0"/>
  <mc:AlternateContent xmlns:mc="http://schemas.openxmlformats.org/markup-compatibility/2006">
    <mc:Choice Requires="x15">
      <x15ac:absPath xmlns:x15ac="http://schemas.microsoft.com/office/spreadsheetml/2010/11/ac" url="C:\Users\Esta\Google Drive\2017\Pricing 2017\Vanities\Order Form\for website\"/>
    </mc:Choice>
  </mc:AlternateContent>
  <xr:revisionPtr revIDLastSave="0" documentId="10_ncr:8100000_{299D23D7-7BFE-45F6-BE25-5E5178A82BAD}" xr6:coauthVersionLast="33" xr6:coauthVersionMax="33" xr10:uidLastSave="{00000000-0000-0000-0000-000000000000}"/>
  <workbookProtection workbookAlgorithmName="SHA-512" workbookHashValue="dXbJu1uAVAJfG/Xghpzyn1Z5+wqAoy5KF447vT3q6pgQGq0pYRdyN0yVD6E0rEHl+XkGkos+29RuvrUQC83nCw==" workbookSaltValue="3yHzf7MHwrDsYzMUWY/PhQ==" workbookSpinCount="100000" lockStructure="1"/>
  <bookViews>
    <workbookView xWindow="240" yWindow="240" windowWidth="25356" windowHeight="12084" tabRatio="500" firstSheet="2" activeTab="2" xr2:uid="{00000000-000D-0000-FFFF-FFFF00000000}"/>
  </bookViews>
  <sheets>
    <sheet name="Vanity Cabinet Price" sheetId="4" state="hidden" r:id="rId1"/>
    <sheet name="Vanity Cabinet Material Cost" sheetId="1" state="hidden" r:id="rId2"/>
    <sheet name="Quote" sheetId="6" r:id="rId3"/>
    <sheet name="Sheet3" sheetId="7" state="hidden" r:id="rId4"/>
    <sheet name="Unit Cost" sheetId="2" state="hidden" r:id="rId5"/>
  </sheets>
  <definedNames>
    <definedName name="Surface">Sheet3!$A$1:$A$56</definedName>
  </definedName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6" i="1" l="1"/>
  <c r="X6" i="1"/>
  <c r="Y6" i="1"/>
  <c r="AZ6" i="1"/>
  <c r="BC6" i="1"/>
  <c r="Z6" i="1"/>
  <c r="AA6" i="1"/>
  <c r="BA6" i="1"/>
  <c r="K6" i="1"/>
  <c r="M6" i="1"/>
  <c r="AH6" i="1"/>
  <c r="AN6" i="1"/>
  <c r="AW6" i="1"/>
  <c r="AL6" i="1"/>
  <c r="AB6" i="1"/>
  <c r="AC6" i="1"/>
  <c r="AI6" i="1"/>
  <c r="AK6" i="1"/>
  <c r="Q6" i="1"/>
  <c r="S6" i="1"/>
  <c r="G6" i="1"/>
  <c r="B6" i="1"/>
  <c r="I28" i="6"/>
  <c r="H1" i="7"/>
  <c r="I30" i="6"/>
  <c r="I31" i="6"/>
  <c r="BO5" i="1"/>
  <c r="BN5" i="1"/>
  <c r="BK5" i="1"/>
  <c r="BD6" i="1"/>
  <c r="AX6" i="1"/>
  <c r="P6" i="1"/>
  <c r="BF6" i="1"/>
  <c r="BH6" i="1"/>
  <c r="U22" i="4"/>
  <c r="AK22" i="4"/>
  <c r="AL22" i="4"/>
  <c r="AM22" i="4"/>
  <c r="AN22" i="4"/>
  <c r="AC22" i="4"/>
  <c r="AG22" i="4"/>
  <c r="AE22" i="4"/>
  <c r="AD22" i="4"/>
  <c r="V22" i="4"/>
  <c r="X22" i="4"/>
  <c r="Z22" i="4"/>
  <c r="AA22" i="4"/>
  <c r="Y22" i="4"/>
  <c r="W22" i="4"/>
  <c r="S22" i="4"/>
  <c r="P22" i="4"/>
  <c r="R22" i="4"/>
  <c r="Q22" i="4"/>
  <c r="K22" i="4"/>
  <c r="U21" i="4"/>
  <c r="AK21" i="4"/>
  <c r="AL21" i="4"/>
  <c r="AM21" i="4"/>
  <c r="AN21" i="4"/>
  <c r="AC21" i="4"/>
  <c r="AG21" i="4"/>
  <c r="AE21" i="4"/>
  <c r="AD21" i="4"/>
  <c r="V21" i="4"/>
  <c r="X21" i="4"/>
  <c r="Z21" i="4"/>
  <c r="AA21" i="4"/>
  <c r="Y21" i="4"/>
  <c r="W21" i="4"/>
  <c r="S21" i="4"/>
  <c r="P21" i="4"/>
  <c r="R21" i="4"/>
  <c r="Q21" i="4"/>
  <c r="K21" i="4"/>
  <c r="U20" i="4"/>
  <c r="AK20" i="4"/>
  <c r="AL20" i="4"/>
  <c r="AM20" i="4"/>
  <c r="AN20" i="4"/>
  <c r="AC20" i="4"/>
  <c r="AG20" i="4"/>
  <c r="AE20" i="4"/>
  <c r="AD20" i="4"/>
  <c r="V20" i="4"/>
  <c r="X20" i="4"/>
  <c r="Z20" i="4"/>
  <c r="AA20" i="4"/>
  <c r="Y20" i="4"/>
  <c r="W20" i="4"/>
  <c r="S20" i="4"/>
  <c r="P20" i="4"/>
  <c r="R20" i="4"/>
  <c r="Q20" i="4"/>
  <c r="K20" i="4"/>
  <c r="U30" i="4"/>
  <c r="AK30" i="4"/>
  <c r="AL30" i="4"/>
  <c r="AM30" i="4"/>
  <c r="AN30" i="4"/>
  <c r="AC30" i="4"/>
  <c r="AG30" i="4"/>
  <c r="AE30" i="4"/>
  <c r="AD30" i="4"/>
  <c r="V30" i="4"/>
  <c r="X30" i="4"/>
  <c r="Z30" i="4"/>
  <c r="AA30" i="4"/>
  <c r="Y30" i="4"/>
  <c r="W30" i="4"/>
  <c r="S30" i="4"/>
  <c r="P30" i="4"/>
  <c r="R30" i="4"/>
  <c r="Q30" i="4"/>
  <c r="K30" i="4"/>
  <c r="U29" i="4"/>
  <c r="AK29" i="4"/>
  <c r="AL29" i="4"/>
  <c r="AM29" i="4"/>
  <c r="AN29" i="4"/>
  <c r="AC29" i="4"/>
  <c r="AG29" i="4"/>
  <c r="AE29" i="4"/>
  <c r="AD29" i="4"/>
  <c r="V29" i="4"/>
  <c r="X29" i="4"/>
  <c r="Z29" i="4"/>
  <c r="AA29" i="4"/>
  <c r="Y29" i="4"/>
  <c r="W29" i="4"/>
  <c r="S29" i="4"/>
  <c r="P29" i="4"/>
  <c r="R29" i="4"/>
  <c r="Q29" i="4"/>
  <c r="K29" i="4"/>
  <c r="U28" i="4"/>
  <c r="AK28" i="4"/>
  <c r="AL28" i="4"/>
  <c r="AM28" i="4"/>
  <c r="AN28" i="4"/>
  <c r="AC28" i="4"/>
  <c r="AG28" i="4"/>
  <c r="AE28" i="4"/>
  <c r="AD28" i="4"/>
  <c r="V28" i="4"/>
  <c r="X28" i="4"/>
  <c r="Z28" i="4"/>
  <c r="AA28" i="4"/>
  <c r="Y28" i="4"/>
  <c r="W28" i="4"/>
  <c r="S28" i="4"/>
  <c r="P28" i="4"/>
  <c r="R28" i="4"/>
  <c r="Q28" i="4"/>
  <c r="K28" i="4"/>
  <c r="U24" i="4"/>
  <c r="P24" i="4"/>
  <c r="U27" i="4"/>
  <c r="P27" i="4"/>
  <c r="U26" i="4"/>
  <c r="P26" i="4"/>
  <c r="U41" i="4"/>
  <c r="U25" i="4"/>
  <c r="AC25" i="4"/>
  <c r="AE25" i="4"/>
  <c r="S25" i="4"/>
  <c r="AC26" i="4"/>
  <c r="AE26" i="4"/>
  <c r="S26" i="4"/>
  <c r="R26" i="4"/>
  <c r="Q26" i="4"/>
  <c r="E6" i="2"/>
  <c r="H7" i="2"/>
  <c r="I7" i="2"/>
  <c r="K5" i="2"/>
  <c r="K7" i="2"/>
  <c r="L7" i="2"/>
  <c r="R7" i="2"/>
  <c r="E17" i="2"/>
  <c r="I17" i="2"/>
  <c r="O17" i="2"/>
  <c r="AK26" i="4"/>
  <c r="AL26" i="4"/>
  <c r="K12" i="2"/>
  <c r="E12" i="2"/>
  <c r="H12" i="2"/>
  <c r="I12" i="2"/>
  <c r="L12" i="2"/>
  <c r="U7" i="4"/>
  <c r="P7" i="4"/>
  <c r="U19" i="4"/>
  <c r="AK19" i="4"/>
  <c r="AL19" i="4"/>
  <c r="AM19" i="4"/>
  <c r="AN19" i="4"/>
  <c r="AC19" i="4"/>
  <c r="AG19" i="4"/>
  <c r="AE19" i="4"/>
  <c r="AD19" i="4"/>
  <c r="V19" i="4"/>
  <c r="X19" i="4"/>
  <c r="Z19" i="4"/>
  <c r="AA19" i="4"/>
  <c r="Y19" i="4"/>
  <c r="W19" i="4"/>
  <c r="S19" i="4"/>
  <c r="P19" i="4"/>
  <c r="R19" i="4"/>
  <c r="Q19" i="4"/>
  <c r="K19" i="4"/>
  <c r="U18" i="4"/>
  <c r="AK18" i="4"/>
  <c r="AL18" i="4"/>
  <c r="AM18" i="4"/>
  <c r="AN18" i="4"/>
  <c r="AC18" i="4"/>
  <c r="AG18" i="4"/>
  <c r="AE18" i="4"/>
  <c r="AD18" i="4"/>
  <c r="V18" i="4"/>
  <c r="X18" i="4"/>
  <c r="Z18" i="4"/>
  <c r="AA18" i="4"/>
  <c r="Y18" i="4"/>
  <c r="W18" i="4"/>
  <c r="S18" i="4"/>
  <c r="P18" i="4"/>
  <c r="R18" i="4"/>
  <c r="Q18" i="4"/>
  <c r="K18" i="4"/>
  <c r="U17" i="4"/>
  <c r="AK17" i="4"/>
  <c r="AL17" i="4"/>
  <c r="AM17" i="4"/>
  <c r="AN17" i="4"/>
  <c r="AC17" i="4"/>
  <c r="AG17" i="4"/>
  <c r="AE17" i="4"/>
  <c r="AD17" i="4"/>
  <c r="V17" i="4"/>
  <c r="X17" i="4"/>
  <c r="Z17" i="4"/>
  <c r="AA17" i="4"/>
  <c r="Y17" i="4"/>
  <c r="W17" i="4"/>
  <c r="S17" i="4"/>
  <c r="P17" i="4"/>
  <c r="R17" i="4"/>
  <c r="Q17" i="4"/>
  <c r="K17" i="4"/>
  <c r="U16" i="4"/>
  <c r="AK16" i="4"/>
  <c r="AL16" i="4"/>
  <c r="AM16" i="4"/>
  <c r="AN16" i="4"/>
  <c r="AC16" i="4"/>
  <c r="AG16" i="4"/>
  <c r="AE16" i="4"/>
  <c r="AD16" i="4"/>
  <c r="V16" i="4"/>
  <c r="X16" i="4"/>
  <c r="Z16" i="4"/>
  <c r="AA16" i="4"/>
  <c r="Y16" i="4"/>
  <c r="W16" i="4"/>
  <c r="S16" i="4"/>
  <c r="P16" i="4"/>
  <c r="R16" i="4"/>
  <c r="Q16" i="4"/>
  <c r="K16" i="4"/>
  <c r="AC122" i="4"/>
  <c r="AG122" i="4"/>
  <c r="AC121" i="4"/>
  <c r="AG121" i="4"/>
  <c r="AC120" i="4"/>
  <c r="AG120" i="4"/>
  <c r="AC119" i="4"/>
  <c r="AG119" i="4"/>
  <c r="AC117" i="4"/>
  <c r="AG117" i="4"/>
  <c r="AC116" i="4"/>
  <c r="AG116" i="4"/>
  <c r="AC115" i="4"/>
  <c r="AG115" i="4"/>
  <c r="AC114" i="4"/>
  <c r="AG114" i="4"/>
  <c r="AC111" i="4"/>
  <c r="AG111" i="4"/>
  <c r="G12" i="2"/>
  <c r="N12" i="2"/>
  <c r="O12" i="2"/>
  <c r="R12" i="2"/>
  <c r="S12" i="2"/>
  <c r="AC110" i="4"/>
  <c r="AG110" i="4"/>
  <c r="AC109" i="4"/>
  <c r="AG109" i="4"/>
  <c r="AC108" i="4"/>
  <c r="AG108" i="4"/>
  <c r="AC107" i="4"/>
  <c r="AG107" i="4"/>
  <c r="AC103" i="4"/>
  <c r="AG103" i="4"/>
  <c r="AC104" i="4"/>
  <c r="AG104" i="4"/>
  <c r="AC105" i="4"/>
  <c r="AG105" i="4"/>
  <c r="AC102" i="4"/>
  <c r="AG102" i="4"/>
  <c r="AC101" i="4"/>
  <c r="AG101" i="4"/>
  <c r="AC97" i="4"/>
  <c r="AG97" i="4"/>
  <c r="AC96" i="4"/>
  <c r="AG96" i="4"/>
  <c r="AC94" i="4"/>
  <c r="AG94" i="4"/>
  <c r="AC93" i="4"/>
  <c r="AG93" i="4"/>
  <c r="AC90" i="4"/>
  <c r="AG90" i="4"/>
  <c r="AC89" i="4"/>
  <c r="AG89" i="4"/>
  <c r="AC87" i="4"/>
  <c r="AG87" i="4"/>
  <c r="AC86" i="4"/>
  <c r="AG86" i="4"/>
  <c r="AC83" i="4"/>
  <c r="AG83" i="4"/>
  <c r="AC82" i="4"/>
  <c r="AG82" i="4"/>
  <c r="AC81" i="4"/>
  <c r="AG81" i="4"/>
  <c r="AC79" i="4"/>
  <c r="AG79" i="4"/>
  <c r="AC78" i="4"/>
  <c r="AG78" i="4"/>
  <c r="AC77" i="4"/>
  <c r="AG77" i="4"/>
  <c r="AC70" i="4"/>
  <c r="AG70" i="4"/>
  <c r="AC69" i="4"/>
  <c r="AG69" i="4"/>
  <c r="AC68" i="4"/>
  <c r="AG68" i="4"/>
  <c r="AC66" i="4"/>
  <c r="AG66" i="4"/>
  <c r="AC65" i="4"/>
  <c r="AG65" i="4"/>
  <c r="AC64" i="4"/>
  <c r="AG64" i="4"/>
  <c r="AC62" i="4"/>
  <c r="AG62" i="4"/>
  <c r="AC61" i="4"/>
  <c r="AG61" i="4"/>
  <c r="AC59" i="4"/>
  <c r="AG59" i="4"/>
  <c r="AC58" i="4"/>
  <c r="AG58" i="4"/>
  <c r="AC56" i="4"/>
  <c r="AG56" i="4"/>
  <c r="AC55" i="4"/>
  <c r="AG55" i="4"/>
  <c r="AC54" i="4"/>
  <c r="AG54" i="4"/>
  <c r="AC52" i="4"/>
  <c r="AG52" i="4"/>
  <c r="AC51" i="4"/>
  <c r="AG51" i="4"/>
  <c r="AC50" i="4"/>
  <c r="AG50" i="4"/>
  <c r="AC48" i="4"/>
  <c r="AG48" i="4"/>
  <c r="AC47" i="4"/>
  <c r="AG47" i="4"/>
  <c r="AC45" i="4"/>
  <c r="AG45" i="4"/>
  <c r="AC44" i="4"/>
  <c r="AG44" i="4"/>
  <c r="AC42" i="4"/>
  <c r="AG42" i="4"/>
  <c r="AC41" i="4"/>
  <c r="AG41" i="4"/>
  <c r="AC40" i="4"/>
  <c r="AG40" i="4"/>
  <c r="AC39" i="4"/>
  <c r="AG39" i="4"/>
  <c r="AC38" i="4"/>
  <c r="AG38" i="4"/>
  <c r="AC36" i="4"/>
  <c r="AG36" i="4"/>
  <c r="AC35" i="4"/>
  <c r="AG35" i="4"/>
  <c r="AC34" i="4"/>
  <c r="AG34" i="4"/>
  <c r="AC33" i="4"/>
  <c r="AG33" i="4"/>
  <c r="AC32" i="4"/>
  <c r="AG32" i="4"/>
  <c r="AC27" i="4"/>
  <c r="AG27" i="4"/>
  <c r="AG26" i="4"/>
  <c r="AG25" i="4"/>
  <c r="AC24" i="4"/>
  <c r="AG24" i="4"/>
  <c r="AC12" i="4"/>
  <c r="AG12" i="4"/>
  <c r="AC13" i="4"/>
  <c r="AG13" i="4"/>
  <c r="AC14" i="4"/>
  <c r="AG14" i="4"/>
  <c r="AC11" i="4"/>
  <c r="AG11" i="4"/>
  <c r="AC7" i="4"/>
  <c r="AG7" i="4"/>
  <c r="AC8" i="4"/>
  <c r="AG8" i="4"/>
  <c r="AC9" i="4"/>
  <c r="AG9" i="4"/>
  <c r="V122" i="4"/>
  <c r="X122" i="4"/>
  <c r="U122" i="4"/>
  <c r="Z122" i="4"/>
  <c r="AA122" i="4"/>
  <c r="Y122" i="4"/>
  <c r="W122" i="4"/>
  <c r="V121" i="4"/>
  <c r="X121" i="4"/>
  <c r="U121" i="4"/>
  <c r="Z121" i="4"/>
  <c r="AA121" i="4"/>
  <c r="Y121" i="4"/>
  <c r="W121" i="4"/>
  <c r="V120" i="4"/>
  <c r="X120" i="4"/>
  <c r="U120" i="4"/>
  <c r="Z120" i="4"/>
  <c r="AA120" i="4"/>
  <c r="Y120" i="4"/>
  <c r="W120" i="4"/>
  <c r="V119" i="4"/>
  <c r="X119" i="4"/>
  <c r="U119" i="4"/>
  <c r="Z119" i="4"/>
  <c r="AA119" i="4"/>
  <c r="Y119" i="4"/>
  <c r="W119" i="4"/>
  <c r="V117" i="4"/>
  <c r="X117" i="4"/>
  <c r="U117" i="4"/>
  <c r="Z117" i="4"/>
  <c r="AA117" i="4"/>
  <c r="Y117" i="4"/>
  <c r="W117" i="4"/>
  <c r="V116" i="4"/>
  <c r="X116" i="4"/>
  <c r="U116" i="4"/>
  <c r="Z116" i="4"/>
  <c r="AA116" i="4"/>
  <c r="Y116" i="4"/>
  <c r="W116" i="4"/>
  <c r="V115" i="4"/>
  <c r="X115" i="4"/>
  <c r="U115" i="4"/>
  <c r="Z115" i="4"/>
  <c r="AA115" i="4"/>
  <c r="Y115" i="4"/>
  <c r="W115" i="4"/>
  <c r="V114" i="4"/>
  <c r="X114" i="4"/>
  <c r="U114" i="4"/>
  <c r="Z114" i="4"/>
  <c r="AA114" i="4"/>
  <c r="Y114" i="4"/>
  <c r="W114" i="4"/>
  <c r="V111" i="4"/>
  <c r="X111" i="4"/>
  <c r="U111" i="4"/>
  <c r="Z111" i="4"/>
  <c r="AA111" i="4"/>
  <c r="Y111" i="4"/>
  <c r="W111" i="4"/>
  <c r="V110" i="4"/>
  <c r="X110" i="4"/>
  <c r="U110" i="4"/>
  <c r="Z110" i="4"/>
  <c r="AA110" i="4"/>
  <c r="Y110" i="4"/>
  <c r="W110" i="4"/>
  <c r="V109" i="4"/>
  <c r="X109" i="4"/>
  <c r="U109" i="4"/>
  <c r="Z109" i="4"/>
  <c r="AA109" i="4"/>
  <c r="Y109" i="4"/>
  <c r="W109" i="4"/>
  <c r="V108" i="4"/>
  <c r="X108" i="4"/>
  <c r="U108" i="4"/>
  <c r="Z108" i="4"/>
  <c r="AA108" i="4"/>
  <c r="Y108" i="4"/>
  <c r="W108" i="4"/>
  <c r="V107" i="4"/>
  <c r="X107" i="4"/>
  <c r="U107" i="4"/>
  <c r="Z107" i="4"/>
  <c r="AA107" i="4"/>
  <c r="Y107" i="4"/>
  <c r="W107" i="4"/>
  <c r="V103" i="4"/>
  <c r="U103" i="4"/>
  <c r="W103" i="4"/>
  <c r="X103" i="4"/>
  <c r="Y103" i="4"/>
  <c r="Z103" i="4"/>
  <c r="AA103" i="4"/>
  <c r="V104" i="4"/>
  <c r="U104" i="4"/>
  <c r="W104" i="4"/>
  <c r="X104" i="4"/>
  <c r="Y104" i="4"/>
  <c r="Z104" i="4"/>
  <c r="AA104" i="4"/>
  <c r="V105" i="4"/>
  <c r="U105" i="4"/>
  <c r="W105" i="4"/>
  <c r="X105" i="4"/>
  <c r="Y105" i="4"/>
  <c r="Z105" i="4"/>
  <c r="AA105" i="4"/>
  <c r="V102" i="4"/>
  <c r="X102" i="4"/>
  <c r="U102" i="4"/>
  <c r="Z102" i="4"/>
  <c r="AA102" i="4"/>
  <c r="Y102" i="4"/>
  <c r="W102" i="4"/>
  <c r="V101" i="4"/>
  <c r="X101" i="4"/>
  <c r="U101" i="4"/>
  <c r="Z101" i="4"/>
  <c r="AA101" i="4"/>
  <c r="Y101" i="4"/>
  <c r="W101" i="4"/>
  <c r="V97" i="4"/>
  <c r="X97" i="4"/>
  <c r="U97" i="4"/>
  <c r="Z97" i="4"/>
  <c r="AA97" i="4"/>
  <c r="Y97" i="4"/>
  <c r="W97" i="4"/>
  <c r="V96" i="4"/>
  <c r="X96" i="4"/>
  <c r="U96" i="4"/>
  <c r="Z96" i="4"/>
  <c r="AA96" i="4"/>
  <c r="Y96" i="4"/>
  <c r="W96" i="4"/>
  <c r="V94" i="4"/>
  <c r="X94" i="4"/>
  <c r="U94" i="4"/>
  <c r="Z94" i="4"/>
  <c r="AA94" i="4"/>
  <c r="Y94" i="4"/>
  <c r="W94" i="4"/>
  <c r="V93" i="4"/>
  <c r="X93" i="4"/>
  <c r="U93" i="4"/>
  <c r="Z93" i="4"/>
  <c r="AA93" i="4"/>
  <c r="Y93" i="4"/>
  <c r="W93" i="4"/>
  <c r="V90" i="4"/>
  <c r="X90" i="4"/>
  <c r="U90" i="4"/>
  <c r="Z90" i="4"/>
  <c r="AA90" i="4"/>
  <c r="Y90" i="4"/>
  <c r="W90" i="4"/>
  <c r="V89" i="4"/>
  <c r="X89" i="4"/>
  <c r="U89" i="4"/>
  <c r="Z89" i="4"/>
  <c r="AA89" i="4"/>
  <c r="Y89" i="4"/>
  <c r="W89" i="4"/>
  <c r="V87" i="4"/>
  <c r="X87" i="4"/>
  <c r="U87" i="4"/>
  <c r="Z87" i="4"/>
  <c r="AA87" i="4"/>
  <c r="Y87" i="4"/>
  <c r="W87" i="4"/>
  <c r="V86" i="4"/>
  <c r="X86" i="4"/>
  <c r="U86" i="4"/>
  <c r="Z86" i="4"/>
  <c r="AA86" i="4"/>
  <c r="Y86" i="4"/>
  <c r="W86" i="4"/>
  <c r="X82" i="4"/>
  <c r="X83" i="4"/>
  <c r="V82" i="4"/>
  <c r="V83" i="4"/>
  <c r="X78" i="4"/>
  <c r="X79" i="4"/>
  <c r="X77" i="4"/>
  <c r="V79" i="4"/>
  <c r="V78" i="4"/>
  <c r="U83" i="4"/>
  <c r="U82" i="4"/>
  <c r="Z83" i="4"/>
  <c r="AA83" i="4"/>
  <c r="Y83" i="4"/>
  <c r="W83" i="4"/>
  <c r="Z82" i="4"/>
  <c r="AA82" i="4"/>
  <c r="Y82" i="4"/>
  <c r="W82" i="4"/>
  <c r="V81" i="4"/>
  <c r="X81" i="4"/>
  <c r="U81" i="4"/>
  <c r="Z81" i="4"/>
  <c r="AA81" i="4"/>
  <c r="Y81" i="4"/>
  <c r="W81" i="4"/>
  <c r="V77" i="4"/>
  <c r="U79" i="4"/>
  <c r="Z79" i="4"/>
  <c r="AA79" i="4"/>
  <c r="Y79" i="4"/>
  <c r="W79" i="4"/>
  <c r="U78" i="4"/>
  <c r="Z78" i="4"/>
  <c r="AA78" i="4"/>
  <c r="Y78" i="4"/>
  <c r="W78" i="4"/>
  <c r="U77" i="4"/>
  <c r="Z77" i="4"/>
  <c r="AA77" i="4"/>
  <c r="Y77" i="4"/>
  <c r="W77" i="4"/>
  <c r="X70" i="4"/>
  <c r="V70" i="4"/>
  <c r="X69" i="4"/>
  <c r="V69" i="4"/>
  <c r="X68" i="4"/>
  <c r="V68" i="4"/>
  <c r="U70" i="4"/>
  <c r="Z70" i="4"/>
  <c r="AA70" i="4"/>
  <c r="Y70" i="4"/>
  <c r="W70" i="4"/>
  <c r="U69" i="4"/>
  <c r="Z69" i="4"/>
  <c r="AA69" i="4"/>
  <c r="Y69" i="4"/>
  <c r="W69" i="4"/>
  <c r="U68" i="4"/>
  <c r="Z68" i="4"/>
  <c r="AA68" i="4"/>
  <c r="Y68" i="4"/>
  <c r="W68" i="4"/>
  <c r="X66" i="4"/>
  <c r="V66" i="4"/>
  <c r="U66" i="4"/>
  <c r="W66" i="4"/>
  <c r="Y66" i="4"/>
  <c r="Z66" i="4"/>
  <c r="AA66" i="4"/>
  <c r="X65" i="4"/>
  <c r="V65" i="4"/>
  <c r="X64" i="4"/>
  <c r="V64" i="4"/>
  <c r="U65" i="4"/>
  <c r="Z65" i="4"/>
  <c r="AA65" i="4"/>
  <c r="Y65" i="4"/>
  <c r="W65" i="4"/>
  <c r="U64" i="4"/>
  <c r="Z64" i="4"/>
  <c r="AA64" i="4"/>
  <c r="Y64" i="4"/>
  <c r="W64" i="4"/>
  <c r="X62" i="4"/>
  <c r="V62" i="4"/>
  <c r="X61" i="4"/>
  <c r="V61" i="4"/>
  <c r="U62" i="4"/>
  <c r="Z62" i="4"/>
  <c r="AA62" i="4"/>
  <c r="Y62" i="4"/>
  <c r="W62" i="4"/>
  <c r="U61" i="4"/>
  <c r="Z61" i="4"/>
  <c r="AA61" i="4"/>
  <c r="Y61" i="4"/>
  <c r="W61" i="4"/>
  <c r="X59" i="4"/>
  <c r="V59" i="4"/>
  <c r="X58" i="4"/>
  <c r="V58" i="4"/>
  <c r="U59" i="4"/>
  <c r="Z59" i="4"/>
  <c r="AA59" i="4"/>
  <c r="Y59" i="4"/>
  <c r="W59" i="4"/>
  <c r="U58" i="4"/>
  <c r="Z58" i="4"/>
  <c r="AA58" i="4"/>
  <c r="Y58" i="4"/>
  <c r="W58" i="4"/>
  <c r="X56" i="4"/>
  <c r="V56" i="4"/>
  <c r="X55" i="4"/>
  <c r="V55" i="4"/>
  <c r="X54" i="4"/>
  <c r="V54" i="4"/>
  <c r="U56" i="4"/>
  <c r="Z56" i="4"/>
  <c r="AA56" i="4"/>
  <c r="Y56" i="4"/>
  <c r="W56" i="4"/>
  <c r="U55" i="4"/>
  <c r="Z55" i="4"/>
  <c r="AA55" i="4"/>
  <c r="Y55" i="4"/>
  <c r="W55" i="4"/>
  <c r="U54" i="4"/>
  <c r="Z54" i="4"/>
  <c r="AA54" i="4"/>
  <c r="Y54" i="4"/>
  <c r="W54" i="4"/>
  <c r="X52" i="4"/>
  <c r="V52" i="4"/>
  <c r="X51" i="4"/>
  <c r="V51" i="4"/>
  <c r="U51" i="4"/>
  <c r="W51" i="4"/>
  <c r="Y51" i="4"/>
  <c r="Z51" i="4"/>
  <c r="AA51" i="4"/>
  <c r="U52" i="4"/>
  <c r="W52" i="4"/>
  <c r="Y52" i="4"/>
  <c r="Z52" i="4"/>
  <c r="AA52" i="4"/>
  <c r="X50" i="4"/>
  <c r="V50" i="4"/>
  <c r="U50" i="4"/>
  <c r="Z50" i="4"/>
  <c r="AA50" i="4"/>
  <c r="Y50" i="4"/>
  <c r="W50" i="4"/>
  <c r="X48" i="4"/>
  <c r="V48" i="4"/>
  <c r="X47" i="4"/>
  <c r="V47" i="4"/>
  <c r="U48" i="4"/>
  <c r="Z48" i="4"/>
  <c r="AA48" i="4"/>
  <c r="Y48" i="4"/>
  <c r="W48" i="4"/>
  <c r="U47" i="4"/>
  <c r="Z47" i="4"/>
  <c r="AA47" i="4"/>
  <c r="Y47" i="4"/>
  <c r="W47" i="4"/>
  <c r="X45" i="4"/>
  <c r="V45" i="4"/>
  <c r="U45" i="4"/>
  <c r="W45" i="4"/>
  <c r="Y45" i="4"/>
  <c r="Z45" i="4"/>
  <c r="AA45" i="4"/>
  <c r="V44" i="4"/>
  <c r="X44" i="4"/>
  <c r="U44" i="4"/>
  <c r="Z44" i="4"/>
  <c r="AA44" i="4"/>
  <c r="Y44" i="4"/>
  <c r="W44" i="4"/>
  <c r="V39" i="4"/>
  <c r="U39" i="4"/>
  <c r="W39" i="4"/>
  <c r="X39" i="4"/>
  <c r="Y39" i="4"/>
  <c r="Z39" i="4"/>
  <c r="AA39" i="4"/>
  <c r="V40" i="4"/>
  <c r="U40" i="4"/>
  <c r="W40" i="4"/>
  <c r="X40" i="4"/>
  <c r="Y40" i="4"/>
  <c r="Z40" i="4"/>
  <c r="AA40" i="4"/>
  <c r="V41" i="4"/>
  <c r="W41" i="4"/>
  <c r="X41" i="4"/>
  <c r="Y41" i="4"/>
  <c r="Z41" i="4"/>
  <c r="AA41" i="4"/>
  <c r="V42" i="4"/>
  <c r="U42" i="4"/>
  <c r="W42" i="4"/>
  <c r="X42" i="4"/>
  <c r="Y42" i="4"/>
  <c r="Z42" i="4"/>
  <c r="AA42" i="4"/>
  <c r="V38" i="4"/>
  <c r="X38" i="4"/>
  <c r="U38" i="4"/>
  <c r="Z38" i="4"/>
  <c r="AA38" i="4"/>
  <c r="Y38" i="4"/>
  <c r="W38" i="4"/>
  <c r="V33" i="4"/>
  <c r="U33" i="4"/>
  <c r="W33" i="4"/>
  <c r="X33" i="4"/>
  <c r="Y33" i="4"/>
  <c r="Z33" i="4"/>
  <c r="AA33" i="4"/>
  <c r="V34" i="4"/>
  <c r="U34" i="4"/>
  <c r="W34" i="4"/>
  <c r="X34" i="4"/>
  <c r="Y34" i="4"/>
  <c r="Z34" i="4"/>
  <c r="AA34" i="4"/>
  <c r="V35" i="4"/>
  <c r="U35" i="4"/>
  <c r="W35" i="4"/>
  <c r="X35" i="4"/>
  <c r="Y35" i="4"/>
  <c r="Z35" i="4"/>
  <c r="AA35" i="4"/>
  <c r="V36" i="4"/>
  <c r="U36" i="4"/>
  <c r="W36" i="4"/>
  <c r="X36" i="4"/>
  <c r="Y36" i="4"/>
  <c r="Z36" i="4"/>
  <c r="AA36" i="4"/>
  <c r="U32" i="4"/>
  <c r="V32" i="4"/>
  <c r="X32" i="4"/>
  <c r="Z32" i="4"/>
  <c r="AA32" i="4"/>
  <c r="Y32" i="4"/>
  <c r="W32" i="4"/>
  <c r="AD27" i="4"/>
  <c r="AD26" i="4"/>
  <c r="AD25" i="4"/>
  <c r="AD24" i="4"/>
  <c r="V25" i="4"/>
  <c r="W25" i="4"/>
  <c r="X25" i="4"/>
  <c r="Y25" i="4"/>
  <c r="Z25" i="4"/>
  <c r="AA25" i="4"/>
  <c r="V26" i="4"/>
  <c r="W26" i="4"/>
  <c r="X26" i="4"/>
  <c r="Y26" i="4"/>
  <c r="Z26" i="4"/>
  <c r="AA26" i="4"/>
  <c r="V27" i="4"/>
  <c r="W27" i="4"/>
  <c r="X27" i="4"/>
  <c r="Y27" i="4"/>
  <c r="Z27" i="4"/>
  <c r="AA27" i="4"/>
  <c r="X24" i="4"/>
  <c r="V24" i="4"/>
  <c r="Z24" i="4"/>
  <c r="AA24" i="4"/>
  <c r="Y24" i="4"/>
  <c r="W24" i="4"/>
  <c r="V12" i="4"/>
  <c r="U12" i="4"/>
  <c r="W12" i="4"/>
  <c r="X12" i="4"/>
  <c r="Y12" i="4"/>
  <c r="Z12" i="4"/>
  <c r="AA12" i="4"/>
  <c r="AD12" i="4"/>
  <c r="V13" i="4"/>
  <c r="U13" i="4"/>
  <c r="W13" i="4"/>
  <c r="X13" i="4"/>
  <c r="Y13" i="4"/>
  <c r="Z13" i="4"/>
  <c r="AA13" i="4"/>
  <c r="AD13" i="4"/>
  <c r="V14" i="4"/>
  <c r="U14" i="4"/>
  <c r="W14" i="4"/>
  <c r="X14" i="4"/>
  <c r="Y14" i="4"/>
  <c r="Z14" i="4"/>
  <c r="AA14" i="4"/>
  <c r="AD14" i="4"/>
  <c r="U11" i="4"/>
  <c r="AD11" i="4"/>
  <c r="V11" i="4"/>
  <c r="X11" i="4"/>
  <c r="Z11" i="4"/>
  <c r="AA11" i="4"/>
  <c r="Y11" i="4"/>
  <c r="W11" i="4"/>
  <c r="AD7" i="4"/>
  <c r="U8" i="4"/>
  <c r="AD8" i="4"/>
  <c r="U9" i="4"/>
  <c r="AD9" i="4"/>
  <c r="R17" i="2"/>
  <c r="S17" i="2"/>
  <c r="V7" i="4"/>
  <c r="W7" i="4"/>
  <c r="X7" i="4"/>
  <c r="Y7" i="4"/>
  <c r="Z7" i="4"/>
  <c r="AA7" i="4"/>
  <c r="V8" i="4"/>
  <c r="W8" i="4"/>
  <c r="X8" i="4"/>
  <c r="Y8" i="4"/>
  <c r="Z8" i="4"/>
  <c r="AA8" i="4"/>
  <c r="V9" i="4"/>
  <c r="W9" i="4"/>
  <c r="X9" i="4"/>
  <c r="Y9" i="4"/>
  <c r="Z9" i="4"/>
  <c r="AA9" i="4"/>
  <c r="P70" i="4"/>
  <c r="AE70" i="4"/>
  <c r="S70" i="4"/>
  <c r="R70" i="4"/>
  <c r="Q70" i="4"/>
  <c r="AE69" i="4"/>
  <c r="S69" i="4"/>
  <c r="P69" i="4"/>
  <c r="R69" i="4"/>
  <c r="Q69" i="4"/>
  <c r="AE68" i="4"/>
  <c r="S68" i="4"/>
  <c r="P68" i="4"/>
  <c r="R68" i="4"/>
  <c r="Q68" i="4"/>
  <c r="K68" i="4"/>
  <c r="AE66" i="4"/>
  <c r="S66" i="4"/>
  <c r="P65" i="4"/>
  <c r="Q65" i="4"/>
  <c r="R65" i="4"/>
  <c r="AE65" i="4"/>
  <c r="S65" i="4"/>
  <c r="P66" i="4"/>
  <c r="Q66" i="4"/>
  <c r="R66" i="4"/>
  <c r="AE64" i="4"/>
  <c r="S64" i="4"/>
  <c r="P64" i="4"/>
  <c r="R64" i="4"/>
  <c r="Q64" i="4"/>
  <c r="K64" i="4"/>
  <c r="AE24" i="4"/>
  <c r="S24" i="4"/>
  <c r="O6" i="2"/>
  <c r="U127" i="4"/>
  <c r="P127" i="4"/>
  <c r="R127" i="4"/>
  <c r="Q127" i="4"/>
  <c r="U126" i="4"/>
  <c r="P126" i="4"/>
  <c r="R126" i="4"/>
  <c r="Q126" i="4"/>
  <c r="P122" i="4"/>
  <c r="R122" i="4"/>
  <c r="Q122" i="4"/>
  <c r="P121" i="4"/>
  <c r="R121" i="4"/>
  <c r="Q121" i="4"/>
  <c r="P120" i="4"/>
  <c r="R120" i="4"/>
  <c r="Q120" i="4"/>
  <c r="P119" i="4"/>
  <c r="R119" i="4"/>
  <c r="Q119" i="4"/>
  <c r="P117" i="4"/>
  <c r="R117" i="4"/>
  <c r="Q117" i="4"/>
  <c r="P116" i="4"/>
  <c r="R116" i="4"/>
  <c r="Q116" i="4"/>
  <c r="P115" i="4"/>
  <c r="R115" i="4"/>
  <c r="Q115" i="4"/>
  <c r="P114" i="4"/>
  <c r="R114" i="4"/>
  <c r="Q114" i="4"/>
  <c r="P111" i="4"/>
  <c r="R111" i="4"/>
  <c r="Q111" i="4"/>
  <c r="P110" i="4"/>
  <c r="R110" i="4"/>
  <c r="Q110" i="4"/>
  <c r="P109" i="4"/>
  <c r="R109" i="4"/>
  <c r="Q109" i="4"/>
  <c r="P108" i="4"/>
  <c r="R108" i="4"/>
  <c r="Q108" i="4"/>
  <c r="P107" i="4"/>
  <c r="R107" i="4"/>
  <c r="Q107" i="4"/>
  <c r="P105" i="4"/>
  <c r="R105" i="4"/>
  <c r="Q105" i="4"/>
  <c r="P104" i="4"/>
  <c r="R104" i="4"/>
  <c r="Q104" i="4"/>
  <c r="P103" i="4"/>
  <c r="R103" i="4"/>
  <c r="Q103" i="4"/>
  <c r="P102" i="4"/>
  <c r="R102" i="4"/>
  <c r="Q102" i="4"/>
  <c r="P101" i="4"/>
  <c r="R101" i="4"/>
  <c r="Q101" i="4"/>
  <c r="P97" i="4"/>
  <c r="R97" i="4"/>
  <c r="Q97" i="4"/>
  <c r="P96" i="4"/>
  <c r="R96" i="4"/>
  <c r="Q96" i="4"/>
  <c r="P94" i="4"/>
  <c r="R94" i="4"/>
  <c r="Q94" i="4"/>
  <c r="P93" i="4"/>
  <c r="R93" i="4"/>
  <c r="Q93" i="4"/>
  <c r="P90" i="4"/>
  <c r="R90" i="4"/>
  <c r="Q90" i="4"/>
  <c r="P89" i="4"/>
  <c r="R89" i="4"/>
  <c r="Q89" i="4"/>
  <c r="P87" i="4"/>
  <c r="R87" i="4"/>
  <c r="Q87" i="4"/>
  <c r="P86" i="4"/>
  <c r="R86" i="4"/>
  <c r="Q86" i="4"/>
  <c r="P83" i="4"/>
  <c r="R83" i="4"/>
  <c r="Q83" i="4"/>
  <c r="P82" i="4"/>
  <c r="R82" i="4"/>
  <c r="Q82" i="4"/>
  <c r="P81" i="4"/>
  <c r="R81" i="4"/>
  <c r="Q81" i="4"/>
  <c r="P79" i="4"/>
  <c r="R79" i="4"/>
  <c r="Q79" i="4"/>
  <c r="P78" i="4"/>
  <c r="R78" i="4"/>
  <c r="Q78" i="4"/>
  <c r="P77" i="4"/>
  <c r="R77" i="4"/>
  <c r="Q77" i="4"/>
  <c r="P62" i="4"/>
  <c r="R62" i="4"/>
  <c r="Q62" i="4"/>
  <c r="P61" i="4"/>
  <c r="R61" i="4"/>
  <c r="Q61" i="4"/>
  <c r="P59" i="4"/>
  <c r="R59" i="4"/>
  <c r="Q59" i="4"/>
  <c r="P58" i="4"/>
  <c r="R58" i="4"/>
  <c r="Q58" i="4"/>
  <c r="P56" i="4"/>
  <c r="R56" i="4"/>
  <c r="Q56" i="4"/>
  <c r="P55" i="4"/>
  <c r="R55" i="4"/>
  <c r="Q55" i="4"/>
  <c r="P54" i="4"/>
  <c r="R54" i="4"/>
  <c r="Q54" i="4"/>
  <c r="P52" i="4"/>
  <c r="R52" i="4"/>
  <c r="Q52" i="4"/>
  <c r="P51" i="4"/>
  <c r="R51" i="4"/>
  <c r="Q51" i="4"/>
  <c r="P50" i="4"/>
  <c r="R50" i="4"/>
  <c r="Q50" i="4"/>
  <c r="P48" i="4"/>
  <c r="R48" i="4"/>
  <c r="Q48" i="4"/>
  <c r="P47" i="4"/>
  <c r="R47" i="4"/>
  <c r="Q47" i="4"/>
  <c r="P45" i="4"/>
  <c r="R45" i="4"/>
  <c r="Q45" i="4"/>
  <c r="P44" i="4"/>
  <c r="R44" i="4"/>
  <c r="Q44" i="4"/>
  <c r="P42" i="4"/>
  <c r="R42" i="4"/>
  <c r="Q42" i="4"/>
  <c r="P41" i="4"/>
  <c r="R41" i="4"/>
  <c r="Q41" i="4"/>
  <c r="P40" i="4"/>
  <c r="R40" i="4"/>
  <c r="Q40" i="4"/>
  <c r="P39" i="4"/>
  <c r="R39" i="4"/>
  <c r="Q39" i="4"/>
  <c r="P38" i="4"/>
  <c r="R38" i="4"/>
  <c r="Q38" i="4"/>
  <c r="P36" i="4"/>
  <c r="R36" i="4"/>
  <c r="Q36" i="4"/>
  <c r="P35" i="4"/>
  <c r="R35" i="4"/>
  <c r="Q35" i="4"/>
  <c r="P34" i="4"/>
  <c r="R34" i="4"/>
  <c r="Q34" i="4"/>
  <c r="P33" i="4"/>
  <c r="R33" i="4"/>
  <c r="Q33" i="4"/>
  <c r="P32" i="4"/>
  <c r="R32" i="4"/>
  <c r="Q32" i="4"/>
  <c r="R27" i="4"/>
  <c r="Q27" i="4"/>
  <c r="P25" i="4"/>
  <c r="R25" i="4"/>
  <c r="Q25" i="4"/>
  <c r="R24" i="4"/>
  <c r="Q24" i="4"/>
  <c r="P14" i="4"/>
  <c r="R14" i="4"/>
  <c r="Q14" i="4"/>
  <c r="P13" i="4"/>
  <c r="R13" i="4"/>
  <c r="Q13" i="4"/>
  <c r="P12" i="4"/>
  <c r="R12" i="4"/>
  <c r="Q12" i="4"/>
  <c r="P11" i="4"/>
  <c r="R11" i="4"/>
  <c r="Q11" i="4"/>
  <c r="P9" i="4"/>
  <c r="R9" i="4"/>
  <c r="Q9" i="4"/>
  <c r="P8" i="4"/>
  <c r="R8" i="4"/>
  <c r="Q8" i="4"/>
  <c r="R7" i="4"/>
  <c r="Q7" i="4"/>
  <c r="G6" i="2"/>
  <c r="AK27" i="4"/>
  <c r="AL27" i="4"/>
  <c r="AM27" i="4"/>
  <c r="AN27" i="4"/>
  <c r="AE27" i="4"/>
  <c r="S27" i="4"/>
  <c r="K27" i="4"/>
  <c r="AM26" i="4"/>
  <c r="AN26" i="4"/>
  <c r="K26" i="4"/>
  <c r="AK25" i="4"/>
  <c r="AL25" i="4"/>
  <c r="AM25" i="4"/>
  <c r="AN25" i="4"/>
  <c r="K25" i="4"/>
  <c r="AK24" i="4"/>
  <c r="AL24" i="4"/>
  <c r="AM24" i="4"/>
  <c r="AN24" i="4"/>
  <c r="K24" i="4"/>
  <c r="S127" i="4"/>
  <c r="S126" i="4"/>
  <c r="AE122" i="4"/>
  <c r="S122" i="4"/>
  <c r="AE121" i="4"/>
  <c r="S121" i="4"/>
  <c r="AE120" i="4"/>
  <c r="S120" i="4"/>
  <c r="AE119" i="4"/>
  <c r="S119" i="4"/>
  <c r="AE117" i="4"/>
  <c r="S117" i="4"/>
  <c r="AE116" i="4"/>
  <c r="S116" i="4"/>
  <c r="AE115" i="4"/>
  <c r="S115" i="4"/>
  <c r="AE114" i="4"/>
  <c r="S114" i="4"/>
  <c r="AE111" i="4"/>
  <c r="S111" i="4"/>
  <c r="AE110" i="4"/>
  <c r="S110" i="4"/>
  <c r="AE109" i="4"/>
  <c r="S109" i="4"/>
  <c r="AE108" i="4"/>
  <c r="S108" i="4"/>
  <c r="AE107" i="4"/>
  <c r="S107" i="4"/>
  <c r="AE105" i="4"/>
  <c r="S105" i="4"/>
  <c r="AE104" i="4"/>
  <c r="S104" i="4"/>
  <c r="AE103" i="4"/>
  <c r="S103" i="4"/>
  <c r="AE102" i="4"/>
  <c r="S102" i="4"/>
  <c r="AE101" i="4"/>
  <c r="S101" i="4"/>
  <c r="AE97" i="4"/>
  <c r="S97" i="4"/>
  <c r="AE96" i="4"/>
  <c r="S96" i="4"/>
  <c r="AE94" i="4"/>
  <c r="S94" i="4"/>
  <c r="AE93" i="4"/>
  <c r="S93" i="4"/>
  <c r="AE90" i="4"/>
  <c r="S90" i="4"/>
  <c r="AE89" i="4"/>
  <c r="S89" i="4"/>
  <c r="AE87" i="4"/>
  <c r="S87" i="4"/>
  <c r="AE86" i="4"/>
  <c r="S86" i="4"/>
  <c r="AE83" i="4"/>
  <c r="S83" i="4"/>
  <c r="AE82" i="4"/>
  <c r="S82" i="4"/>
  <c r="AE81" i="4"/>
  <c r="S81" i="4"/>
  <c r="AE79" i="4"/>
  <c r="S79" i="4"/>
  <c r="AE78" i="4"/>
  <c r="S78" i="4"/>
  <c r="AE77" i="4"/>
  <c r="S77" i="4"/>
  <c r="AE62" i="4"/>
  <c r="S62" i="4"/>
  <c r="AE61" i="4"/>
  <c r="S61" i="4"/>
  <c r="AE59" i="4"/>
  <c r="S59" i="4"/>
  <c r="AE58" i="4"/>
  <c r="S58" i="4"/>
  <c r="AE55" i="4"/>
  <c r="S55" i="4"/>
  <c r="AE56" i="4"/>
  <c r="S56" i="4"/>
  <c r="AE54" i="4"/>
  <c r="S54" i="4"/>
  <c r="AE52" i="4"/>
  <c r="S52" i="4"/>
  <c r="AE51" i="4"/>
  <c r="S51" i="4"/>
  <c r="AE50" i="4"/>
  <c r="S50" i="4"/>
  <c r="AE48" i="4"/>
  <c r="S48" i="4"/>
  <c r="AE47" i="4"/>
  <c r="S47" i="4"/>
  <c r="AE45" i="4"/>
  <c r="S45" i="4"/>
  <c r="AE44" i="4"/>
  <c r="S44" i="4"/>
  <c r="AE39" i="4"/>
  <c r="S39" i="4"/>
  <c r="AE40" i="4"/>
  <c r="S40" i="4"/>
  <c r="AE41" i="4"/>
  <c r="S41" i="4"/>
  <c r="AE42" i="4"/>
  <c r="S42" i="4"/>
  <c r="AE38" i="4"/>
  <c r="S38" i="4"/>
  <c r="AE36" i="4"/>
  <c r="S36" i="4"/>
  <c r="AE33" i="4"/>
  <c r="S33" i="4"/>
  <c r="AE34" i="4"/>
  <c r="S34" i="4"/>
  <c r="AE35" i="4"/>
  <c r="S35" i="4"/>
  <c r="AE32" i="4"/>
  <c r="S32" i="4"/>
  <c r="AE12" i="4"/>
  <c r="S12" i="4"/>
  <c r="AE13" i="4"/>
  <c r="S13" i="4"/>
  <c r="AE14" i="4"/>
  <c r="S14" i="4"/>
  <c r="AE11" i="4"/>
  <c r="S11" i="4"/>
  <c r="AE7" i="4"/>
  <c r="S7" i="4"/>
  <c r="AE8" i="4"/>
  <c r="S8" i="4"/>
  <c r="AE9" i="4"/>
  <c r="S9" i="4"/>
  <c r="AK11" i="4"/>
  <c r="AK12" i="4"/>
  <c r="AL12" i="4"/>
  <c r="AM12" i="4"/>
  <c r="AK13" i="4"/>
  <c r="AL13" i="4"/>
  <c r="AM13" i="4"/>
  <c r="AK14" i="4"/>
  <c r="AL14" i="4"/>
  <c r="AM14" i="4"/>
  <c r="AL11" i="4"/>
  <c r="AM11" i="4"/>
  <c r="AK8" i="4"/>
  <c r="AL8" i="4"/>
  <c r="AM8" i="4"/>
  <c r="AK7" i="4"/>
  <c r="AL7" i="4"/>
  <c r="AM7" i="4"/>
  <c r="AK9" i="4"/>
  <c r="AL9" i="4"/>
  <c r="AM9" i="4"/>
  <c r="AK83" i="4"/>
  <c r="N22" i="2"/>
  <c r="O22" i="2"/>
  <c r="P22" i="2"/>
  <c r="T17" i="2"/>
  <c r="E16" i="2"/>
  <c r="G16" i="2"/>
  <c r="O16" i="2"/>
  <c r="R16" i="2"/>
  <c r="S16" i="2"/>
  <c r="G17" i="2"/>
  <c r="AK81" i="4"/>
  <c r="AL81" i="4"/>
  <c r="K81" i="4"/>
  <c r="AK77" i="4"/>
  <c r="AL77" i="4"/>
  <c r="AM77" i="4"/>
  <c r="AN77" i="4"/>
  <c r="K77" i="4"/>
  <c r="AK54" i="4"/>
  <c r="AL54" i="4"/>
  <c r="AK50" i="4"/>
  <c r="AL50" i="4"/>
  <c r="K54" i="4"/>
  <c r="K50" i="4"/>
  <c r="AM81" i="4"/>
  <c r="AN81" i="4"/>
  <c r="AM50" i="4"/>
  <c r="AN50" i="4"/>
  <c r="AM54" i="4"/>
  <c r="AN54" i="4"/>
  <c r="K6" i="4"/>
  <c r="K7" i="4"/>
  <c r="K8" i="4"/>
  <c r="K9" i="4"/>
  <c r="K11" i="4"/>
  <c r="K12" i="4"/>
  <c r="K13" i="4"/>
  <c r="K14" i="4"/>
  <c r="K32" i="4"/>
  <c r="AK32" i="4"/>
  <c r="AL32" i="4"/>
  <c r="K33" i="4"/>
  <c r="AK33" i="4"/>
  <c r="AL33" i="4"/>
  <c r="K34" i="4"/>
  <c r="AK34" i="4"/>
  <c r="AL34" i="4"/>
  <c r="K35" i="4"/>
  <c r="AK35" i="4"/>
  <c r="AL35" i="4"/>
  <c r="K36" i="4"/>
  <c r="AK36" i="4"/>
  <c r="AL36" i="4"/>
  <c r="K38" i="4"/>
  <c r="AK38" i="4"/>
  <c r="AL38" i="4"/>
  <c r="K39" i="4"/>
  <c r="AK39" i="4"/>
  <c r="AL39" i="4"/>
  <c r="K40" i="4"/>
  <c r="K41" i="4"/>
  <c r="AK41" i="4"/>
  <c r="AL41" i="4"/>
  <c r="K42" i="4"/>
  <c r="AK42" i="4"/>
  <c r="AL42" i="4"/>
  <c r="K44" i="4"/>
  <c r="AK44" i="4"/>
  <c r="AL44" i="4"/>
  <c r="K45" i="4"/>
  <c r="AK45" i="4"/>
  <c r="AL45" i="4"/>
  <c r="K47" i="4"/>
  <c r="K48" i="4"/>
  <c r="K51" i="4"/>
  <c r="AK51" i="4"/>
  <c r="AL51" i="4"/>
  <c r="K52" i="4"/>
  <c r="AK52" i="4"/>
  <c r="AL52" i="4"/>
  <c r="K55" i="4"/>
  <c r="AK55" i="4"/>
  <c r="AL55" i="4"/>
  <c r="K56" i="4"/>
  <c r="AK56" i="4"/>
  <c r="AL56" i="4"/>
  <c r="K58" i="4"/>
  <c r="AK58" i="4"/>
  <c r="AL58" i="4"/>
  <c r="K59" i="4"/>
  <c r="AK59" i="4"/>
  <c r="AL59" i="4"/>
  <c r="K61" i="4"/>
  <c r="K62" i="4"/>
  <c r="AK62" i="4"/>
  <c r="AL62" i="4"/>
  <c r="K78" i="4"/>
  <c r="AK78" i="4"/>
  <c r="AL78" i="4"/>
  <c r="K79" i="4"/>
  <c r="AK79" i="4"/>
  <c r="AL79" i="4"/>
  <c r="K82" i="4"/>
  <c r="AK82" i="4"/>
  <c r="AL82" i="4"/>
  <c r="K83" i="4"/>
  <c r="AL83" i="4"/>
  <c r="K86" i="4"/>
  <c r="AK86" i="4"/>
  <c r="AL86" i="4"/>
  <c r="K87" i="4"/>
  <c r="AK87" i="4"/>
  <c r="AL87" i="4"/>
  <c r="K89" i="4"/>
  <c r="AK89" i="4"/>
  <c r="AL89" i="4"/>
  <c r="K90" i="4"/>
  <c r="AK90" i="4"/>
  <c r="AL90" i="4"/>
  <c r="K93" i="4"/>
  <c r="AK93" i="4"/>
  <c r="AL93" i="4"/>
  <c r="K94" i="4"/>
  <c r="AK94" i="4"/>
  <c r="AL94" i="4"/>
  <c r="K96" i="4"/>
  <c r="AK96" i="4"/>
  <c r="AL96" i="4"/>
  <c r="K97" i="4"/>
  <c r="AK97" i="4"/>
  <c r="AL97" i="4"/>
  <c r="K101" i="4"/>
  <c r="AK101" i="4"/>
  <c r="AL101" i="4"/>
  <c r="K102" i="4"/>
  <c r="AK102" i="4"/>
  <c r="AL102" i="4"/>
  <c r="K103" i="4"/>
  <c r="AK103" i="4"/>
  <c r="AL103" i="4"/>
  <c r="K104" i="4"/>
  <c r="AK104" i="4"/>
  <c r="AL104" i="4"/>
  <c r="K105" i="4"/>
  <c r="AK105" i="4"/>
  <c r="AL105" i="4"/>
  <c r="K107" i="4"/>
  <c r="AK107" i="4"/>
  <c r="AL107" i="4"/>
  <c r="K108" i="4"/>
  <c r="AK108" i="4"/>
  <c r="AL108" i="4"/>
  <c r="K109" i="4"/>
  <c r="AK109" i="4"/>
  <c r="AL109" i="4"/>
  <c r="K110" i="4"/>
  <c r="AK110" i="4"/>
  <c r="AL110" i="4"/>
  <c r="K111" i="4"/>
  <c r="AK111" i="4"/>
  <c r="AL111" i="4"/>
  <c r="K114" i="4"/>
  <c r="AK114" i="4"/>
  <c r="AL114" i="4"/>
  <c r="K115" i="4"/>
  <c r="AK115" i="4"/>
  <c r="AL115" i="4"/>
  <c r="K116" i="4"/>
  <c r="AK116" i="4"/>
  <c r="AL116" i="4"/>
  <c r="K117" i="4"/>
  <c r="AK117" i="4"/>
  <c r="AL117" i="4"/>
  <c r="K119" i="4"/>
  <c r="AK119" i="4"/>
  <c r="AL119" i="4"/>
  <c r="K120" i="4"/>
  <c r="AK120" i="4"/>
  <c r="AL120" i="4"/>
  <c r="K121" i="4"/>
  <c r="AK121" i="4"/>
  <c r="AL121" i="4"/>
  <c r="K122" i="4"/>
  <c r="AK122" i="4"/>
  <c r="AL122" i="4"/>
  <c r="AK126" i="4"/>
  <c r="AL126" i="4"/>
  <c r="AK127" i="4"/>
  <c r="AL127" i="4"/>
  <c r="AK61" i="4"/>
  <c r="AL61" i="4"/>
  <c r="AK47" i="4"/>
  <c r="AL47" i="4"/>
  <c r="AK48" i="4"/>
  <c r="AL48" i="4"/>
  <c r="AK40" i="4"/>
  <c r="AL40" i="4"/>
  <c r="AM127" i="4"/>
  <c r="AN127" i="4"/>
  <c r="AM126" i="4"/>
  <c r="AN126" i="4"/>
  <c r="O8" i="2"/>
  <c r="P6" i="2"/>
  <c r="R6" i="2"/>
  <c r="S6" i="2"/>
  <c r="E8" i="2"/>
  <c r="R8" i="2"/>
  <c r="S8" i="2"/>
  <c r="P8" i="2"/>
  <c r="Q8" i="2"/>
  <c r="T8" i="2"/>
  <c r="T12" i="2"/>
  <c r="T16" i="2"/>
  <c r="E15" i="2"/>
  <c r="G15" i="2"/>
  <c r="O15" i="2"/>
  <c r="R15" i="2"/>
  <c r="S15" i="2"/>
  <c r="T15" i="2"/>
  <c r="T6" i="2"/>
  <c r="Q6" i="2"/>
  <c r="J15" i="2"/>
  <c r="G8" i="2"/>
  <c r="J8" i="2"/>
  <c r="E9" i="2"/>
  <c r="G9" i="2"/>
  <c r="J9" i="2"/>
  <c r="J6" i="2"/>
  <c r="O11" i="2"/>
  <c r="O9" i="2"/>
  <c r="E11" i="2"/>
  <c r="F11" i="2"/>
  <c r="AM36" i="4"/>
  <c r="AN36" i="4"/>
  <c r="AM32" i="4"/>
  <c r="AN32" i="4"/>
  <c r="AN8" i="4"/>
  <c r="AM35" i="4"/>
  <c r="AN35" i="4"/>
  <c r="AM34" i="4"/>
  <c r="AN34" i="4"/>
  <c r="AM33" i="4"/>
  <c r="AN33" i="4"/>
  <c r="AN14" i="4"/>
  <c r="AM38" i="4"/>
  <c r="AN38" i="4"/>
  <c r="AN13" i="4"/>
  <c r="AM101" i="4"/>
  <c r="AN101" i="4"/>
  <c r="AM44" i="4"/>
  <c r="AN44" i="4"/>
  <c r="AM52" i="4"/>
  <c r="AN52" i="4"/>
  <c r="AM122" i="4"/>
  <c r="AN122" i="4"/>
  <c r="AN11" i="4"/>
  <c r="AM58" i="4"/>
  <c r="AN58" i="4"/>
  <c r="AM107" i="4"/>
  <c r="AN107" i="4"/>
  <c r="AM115" i="4"/>
  <c r="AN115" i="4"/>
  <c r="AM47" i="4"/>
  <c r="AN47" i="4"/>
  <c r="AM41" i="4"/>
  <c r="AN41" i="4"/>
  <c r="AM103" i="4"/>
  <c r="AN103" i="4"/>
  <c r="AM108" i="4"/>
  <c r="AN108" i="4"/>
  <c r="AM94" i="4"/>
  <c r="AN94" i="4"/>
  <c r="AM121" i="4"/>
  <c r="AN121" i="4"/>
  <c r="AM42" i="4"/>
  <c r="AN42" i="4"/>
  <c r="AM39" i="4"/>
  <c r="AN39" i="4"/>
  <c r="AM111" i="4"/>
  <c r="AN111" i="4"/>
  <c r="AM51" i="4"/>
  <c r="AN51" i="4"/>
  <c r="AM87" i="4"/>
  <c r="AN87" i="4"/>
  <c r="AM86" i="4"/>
  <c r="AN86" i="4"/>
  <c r="AM61" i="4"/>
  <c r="AN61" i="4"/>
  <c r="AM40" i="4"/>
  <c r="AN40" i="4"/>
  <c r="AM48" i="4"/>
  <c r="AN48" i="4"/>
  <c r="AM105" i="4"/>
  <c r="AN105" i="4"/>
  <c r="AM83" i="4"/>
  <c r="AN83" i="4"/>
  <c r="AM93" i="4"/>
  <c r="AN93" i="4"/>
  <c r="AM114" i="4"/>
  <c r="AN114" i="4"/>
  <c r="AM117" i="4"/>
  <c r="AN117" i="4"/>
  <c r="AM104" i="4"/>
  <c r="AN104" i="4"/>
  <c r="AM62" i="4"/>
  <c r="AN62" i="4"/>
  <c r="AM55" i="4"/>
  <c r="AN55" i="4"/>
  <c r="AM79" i="4"/>
  <c r="AN79" i="4"/>
  <c r="AM59" i="4"/>
  <c r="AN59" i="4"/>
  <c r="AM90" i="4"/>
  <c r="AN90" i="4"/>
  <c r="AM120" i="4"/>
  <c r="AN120" i="4"/>
  <c r="AM97" i="4"/>
  <c r="AN97" i="4"/>
  <c r="AN12" i="4"/>
  <c r="AM109" i="4"/>
  <c r="AN109" i="4"/>
  <c r="AM119" i="4"/>
  <c r="AN119" i="4"/>
  <c r="AM56" i="4"/>
  <c r="AN56" i="4"/>
  <c r="AM116" i="4"/>
  <c r="AN116" i="4"/>
  <c r="AM96" i="4"/>
  <c r="AN96" i="4"/>
  <c r="AN7" i="4"/>
  <c r="AN9" i="4"/>
  <c r="AM89" i="4"/>
  <c r="AN89" i="4"/>
  <c r="AM102" i="4"/>
  <c r="AN102" i="4"/>
  <c r="AM45" i="4"/>
  <c r="AN45" i="4"/>
  <c r="AM78" i="4"/>
  <c r="AN78" i="4"/>
  <c r="AM110" i="4"/>
  <c r="AN110" i="4"/>
  <c r="AM82" i="4"/>
  <c r="AN82" i="4"/>
  <c r="R6" i="1"/>
  <c r="V6" i="4"/>
  <c r="L6" i="1"/>
  <c r="F6" i="1"/>
  <c r="AC6" i="4"/>
  <c r="AG6" i="4"/>
  <c r="X6" i="4"/>
  <c r="U6" i="4"/>
  <c r="W6" i="4"/>
  <c r="AE6" i="4"/>
  <c r="AK6" i="4"/>
  <c r="AL6" i="4"/>
  <c r="AM6" i="4"/>
  <c r="AN6" i="4"/>
  <c r="AO5" i="4"/>
  <c r="Z6" i="4"/>
  <c r="AA6" i="4"/>
  <c r="P6" i="4"/>
  <c r="AD6" i="4"/>
  <c r="Y6" i="4"/>
  <c r="R2" i="4"/>
  <c r="S2" i="4"/>
  <c r="S6" i="4"/>
  <c r="Q6" i="4"/>
  <c r="R6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Morris Lee</author>
  </authors>
  <commentList>
    <comment ref="B11" authorId="0" shapeId="0" xr:uid="{00000000-0006-0000-0000-000001000000}">
      <text>
        <r>
          <rPr>
            <b/>
            <sz val="9"/>
            <color indexed="81"/>
            <rFont val="Calibri"/>
            <family val="2"/>
          </rPr>
          <t>Morris Lee:</t>
        </r>
        <r>
          <rPr>
            <sz val="9"/>
            <color indexed="81"/>
            <rFont val="Calibri"/>
            <family val="2"/>
          </rPr>
          <t xml:space="preserve">
Common Case = Real width -Match Panel Tx2
Need Add MSP x2 or MSP+MF324</t>
        </r>
      </text>
    </comment>
    <comment ref="B13" authorId="0" shapeId="0" xr:uid="{00000000-0006-0000-0000-000002000000}">
      <text>
        <r>
          <rPr>
            <b/>
            <sz val="9"/>
            <color indexed="81"/>
            <rFont val="Calibri"/>
            <family val="2"/>
          </rPr>
          <t>Morris Lee:</t>
        </r>
        <r>
          <rPr>
            <sz val="9"/>
            <color indexed="81"/>
            <rFont val="Calibri"/>
            <family val="2"/>
          </rPr>
          <t xml:space="preserve">
Common Case = Real width -Match Panel Tx2
Need Add MSP x2 or MSP+MF324</t>
        </r>
      </text>
    </comment>
    <comment ref="B16" authorId="0" shapeId="0" xr:uid="{00000000-0006-0000-0000-000003000000}">
      <text>
        <r>
          <rPr>
            <b/>
            <sz val="9"/>
            <color indexed="81"/>
            <rFont val="Calibri"/>
            <family val="2"/>
          </rPr>
          <t>-H: Stands for Handrail/Finger pull</t>
        </r>
      </text>
    </comment>
    <comment ref="B18" authorId="0" shapeId="0" xr:uid="{00000000-0006-0000-0000-000004000000}">
      <text>
        <r>
          <rPr>
            <b/>
            <sz val="9"/>
            <color indexed="81"/>
            <rFont val="Calibri"/>
            <family val="2"/>
          </rPr>
          <t>Morris Lee:</t>
        </r>
        <r>
          <rPr>
            <sz val="9"/>
            <color indexed="81"/>
            <rFont val="Calibri"/>
            <family val="2"/>
          </rPr>
          <t xml:space="preserve">
Common Case = Real width -Match Panel Tx2
Need Add MSP x2 or MSP+MF324</t>
        </r>
      </text>
    </comment>
    <comment ref="B24" authorId="0" shapeId="0" xr:uid="{00000000-0006-0000-0000-000005000000}">
      <text>
        <r>
          <rPr>
            <b/>
            <sz val="9"/>
            <color indexed="81"/>
            <rFont val="Calibri"/>
            <family val="2"/>
          </rPr>
          <t>-H: Stands for Handrail/Finger pull</t>
        </r>
      </text>
    </comment>
    <comment ref="B26" authorId="0" shapeId="0" xr:uid="{00000000-0006-0000-0000-000006000000}">
      <text>
        <r>
          <rPr>
            <b/>
            <sz val="9"/>
            <color indexed="81"/>
            <rFont val="Calibri"/>
            <family val="2"/>
          </rPr>
          <t>Morris Lee:</t>
        </r>
        <r>
          <rPr>
            <sz val="9"/>
            <color indexed="81"/>
            <rFont val="Calibri"/>
            <family val="2"/>
          </rPr>
          <t xml:space="preserve">
Common Case = Real width -Match Panel Tx2
Need Add MSP x2 or MSP+MF324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Morris Lee</author>
    <author>Morris</author>
  </authors>
  <commentList>
    <comment ref="AD4" authorId="0" shapeId="0" xr:uid="{00000000-0006-0000-0100-000001000000}">
      <text>
        <r>
          <rPr>
            <b/>
            <sz val="9"/>
            <color indexed="81"/>
            <rFont val="Calibri"/>
            <family val="2"/>
          </rPr>
          <t>Morris Lee:</t>
        </r>
        <r>
          <rPr>
            <sz val="9"/>
            <color indexed="81"/>
            <rFont val="Calibri"/>
            <family val="2"/>
          </rPr>
          <t xml:space="preserve">
Common Case, WIdth-Panel thickness x2
Surface Case, WIdth= Final size</t>
        </r>
      </text>
    </comment>
    <comment ref="BF4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Morris:</t>
        </r>
        <r>
          <rPr>
            <sz val="9"/>
            <color indexed="81"/>
            <rFont val="Tahoma"/>
            <family val="2"/>
          </rPr>
          <t xml:space="preserve">
$5x2/Door</t>
        </r>
      </text>
    </comment>
    <comment ref="BG4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Morris:</t>
        </r>
        <r>
          <rPr>
            <sz val="9"/>
            <color indexed="81"/>
            <rFont val="Tahoma"/>
            <family val="2"/>
          </rPr>
          <t xml:space="preserve">
$20/FT</t>
        </r>
      </text>
    </comment>
    <comment ref="BH4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Morris:</t>
        </r>
        <r>
          <rPr>
            <sz val="9"/>
            <color indexed="81"/>
            <rFont val="Tahoma"/>
            <family val="2"/>
          </rPr>
          <t xml:space="preserve">
Bumpers, Dowels, Screws</t>
        </r>
      </text>
    </comment>
  </commentList>
</comments>
</file>

<file path=xl/sharedStrings.xml><?xml version="1.0" encoding="utf-8"?>
<sst xmlns="http://schemas.openxmlformats.org/spreadsheetml/2006/main" count="628" uniqueCount="253">
  <si>
    <t>Code</t>
  </si>
  <si>
    <t>Description</t>
  </si>
  <si>
    <t>Width</t>
  </si>
  <si>
    <t>Inch</t>
  </si>
  <si>
    <t>mm</t>
  </si>
  <si>
    <t>Height</t>
  </si>
  <si>
    <t>Depth</t>
  </si>
  <si>
    <t>W</t>
  </si>
  <si>
    <t>D</t>
  </si>
  <si>
    <t>H</t>
  </si>
  <si>
    <t>Final Dimension</t>
  </si>
  <si>
    <t>Brand&amp;Type</t>
  </si>
  <si>
    <t xml:space="preserve"> Case</t>
  </si>
  <si>
    <t>Side</t>
  </si>
  <si>
    <t>Quantity</t>
  </si>
  <si>
    <t>Back Rail</t>
  </si>
  <si>
    <t>M-Side</t>
  </si>
  <si>
    <t>Front-Side- Rail</t>
  </si>
  <si>
    <t>Front-Mid- Rail</t>
  </si>
  <si>
    <t>Bottom/Shelf</t>
  </si>
  <si>
    <t>C/S</t>
  </si>
  <si>
    <t>Surface</t>
  </si>
  <si>
    <t>Door</t>
  </si>
  <si>
    <t>Drawer</t>
  </si>
  <si>
    <t>Matching Side Panel</t>
  </si>
  <si>
    <t>Matching Filler</t>
  </si>
  <si>
    <t>Thickness</t>
  </si>
  <si>
    <t>Unit Price</t>
  </si>
  <si>
    <t>SQFT</t>
  </si>
  <si>
    <t>Cost</t>
  </si>
  <si>
    <t>Total Cost</t>
  </si>
  <si>
    <t>Color</t>
  </si>
  <si>
    <t xml:space="preserve">Case </t>
  </si>
  <si>
    <t>Material</t>
  </si>
  <si>
    <t>Lab Feature</t>
  </si>
  <si>
    <t>Overlay DRs</t>
  </si>
  <si>
    <t>Shelf Space</t>
  </si>
  <si>
    <t>Cleaf</t>
  </si>
  <si>
    <t>D10D1/1-F</t>
  </si>
  <si>
    <t>MSP</t>
  </si>
  <si>
    <t>MF324</t>
  </si>
  <si>
    <t>60D1D1D1/S1</t>
  </si>
  <si>
    <t>72D1D1D1/S1</t>
  </si>
  <si>
    <t>60B2D1B2/S1</t>
  </si>
  <si>
    <t>72B2D1B2/S1</t>
  </si>
  <si>
    <t>60D1B2D1/S1</t>
  </si>
  <si>
    <t>72D1B2D1/S1</t>
  </si>
  <si>
    <t>36" Wall-Hung 2 Doors 1 Bottom Drawer</t>
  </si>
  <si>
    <t>24" Wall-Hung 2 Doors 1 Bottom Drawer</t>
  </si>
  <si>
    <t>30" Wall-Hung 2 Doors 1 Bottom Drawer</t>
  </si>
  <si>
    <t>42" Wall-Hung 2 Doors 1 Bottom Drawer</t>
  </si>
  <si>
    <t>Fitting Vanity Top</t>
  </si>
  <si>
    <t>Cleaf FA77</t>
  </si>
  <si>
    <t>24" Wall-Hung 2 Doors 1 Bottom Shelf</t>
  </si>
  <si>
    <t>30" Wall-Hung 2 Doors 1 Bottom Shelf</t>
  </si>
  <si>
    <t>36" Wall-Hung 2 Doors 1 Bottom Shelf</t>
  </si>
  <si>
    <t>42" Wall-Hung 2 Doors 1 Bottom Shefl</t>
  </si>
  <si>
    <t>48" Wall-Hung 2 Doors 1 Bottom Shelf</t>
  </si>
  <si>
    <t>Length</t>
  </si>
  <si>
    <t>$/SQFT</t>
  </si>
  <si>
    <t>Cleaf Surface</t>
  </si>
  <si>
    <t>$/Sheet</t>
  </si>
  <si>
    <t>Luxe</t>
  </si>
  <si>
    <t>Polylac</t>
  </si>
  <si>
    <t>Syncron</t>
  </si>
  <si>
    <t>Pornoswiss</t>
  </si>
  <si>
    <t>Sheet Cost</t>
  </si>
  <si>
    <t>Cabinet cost</t>
  </si>
  <si>
    <t>Maple Plywood</t>
  </si>
  <si>
    <t>EBB Cut Margin</t>
  </si>
  <si>
    <t>LAB Cut Margin</t>
  </si>
  <si>
    <t>Lab Cost</t>
  </si>
  <si>
    <t>Margin</t>
  </si>
  <si>
    <t>Tuoch</t>
  </si>
  <si>
    <t>24D1D1/S1</t>
  </si>
  <si>
    <t>30D1D1/S1</t>
  </si>
  <si>
    <t>36D1D1/S1</t>
  </si>
  <si>
    <t>48D1D1/S1</t>
  </si>
  <si>
    <t>60" Wall-Hung 3 Doors 1 Bottom Shelf</t>
  </si>
  <si>
    <t>72" Wall-Hung 3 Doors 1 Bottom Shelf</t>
  </si>
  <si>
    <t>Sink Net Space</t>
  </si>
  <si>
    <t>60" Wall-Hung 1 Doors 4 Drawers 1 Bottom Shelf</t>
  </si>
  <si>
    <t>72" Wall-Hung 1 Doors 4 Drawers 1 Bottom Shelf</t>
  </si>
  <si>
    <t>18" M</t>
  </si>
  <si>
    <t>18" M-R</t>
  </si>
  <si>
    <t>18" C-R</t>
  </si>
  <si>
    <t>60" Wall-Hung 2 Doors 2 Drawers 1 Bottom Shelf</t>
  </si>
  <si>
    <t>72" Wall-Hung 2 Doors 2 Drawers 1 Bottom Shelf</t>
  </si>
  <si>
    <t xml:space="preserve">72" Wall-Hung 1 Doors 4 Drawers </t>
  </si>
  <si>
    <t xml:space="preserve">60" Wall-Hung 1 Doors 4 Drawers </t>
  </si>
  <si>
    <t xml:space="preserve">60" Wall-Hung 2 Doors 2 Drawers </t>
  </si>
  <si>
    <t xml:space="preserve">72" Wall-Hung 2 Doors 2  Drawers </t>
  </si>
  <si>
    <t>60" Wall-Hung 3 Doors</t>
  </si>
  <si>
    <t>72" Wall-Hung 3 Doors</t>
  </si>
  <si>
    <t xml:space="preserve">24" Wall-Hung 2 Doors </t>
  </si>
  <si>
    <t xml:space="preserve">30 Wall-Hung 2 Doors </t>
  </si>
  <si>
    <t xml:space="preserve">36" Wall-Hung 2 Doors </t>
  </si>
  <si>
    <t xml:space="preserve">42" Wall-Hung 2 Doors </t>
  </si>
  <si>
    <t xml:space="preserve">48" Wall-Hung 2 Doors </t>
  </si>
  <si>
    <t>24" Wall-Hung 2 Drawers</t>
  </si>
  <si>
    <t>30" Wall-Hung 2 Drawers</t>
  </si>
  <si>
    <t>36" Wall-Hung 2 Drawers</t>
  </si>
  <si>
    <t>42" Wall-Hung 2 Drawers</t>
  </si>
  <si>
    <t>Matching Side Panel and Filler are needed</t>
  </si>
  <si>
    <t xml:space="preserve"> Labor</t>
  </si>
  <si>
    <t>Dealer Price</t>
  </si>
  <si>
    <t>Markup</t>
  </si>
  <si>
    <t>Discount Off</t>
  </si>
  <si>
    <t>European Factor</t>
  </si>
  <si>
    <t>MAX AVG</t>
  </si>
  <si>
    <t>42D1D1/S1</t>
  </si>
  <si>
    <t xml:space="preserve">48" Wall-Hung 1 Doors 4 Drawers </t>
  </si>
  <si>
    <t>48B2D1B2/S1</t>
  </si>
  <si>
    <t>48" Wall-Hung 1 Doors 4 Drawers 1 Bottom Shelf</t>
  </si>
  <si>
    <t>White Plywood</t>
  </si>
  <si>
    <t>Cleaf Lab Choice</t>
  </si>
  <si>
    <t>Banding Cost</t>
  </si>
  <si>
    <t>$/L.FT</t>
  </si>
  <si>
    <t>Surface Cost</t>
  </si>
  <si>
    <t>90% Usage</t>
  </si>
  <si>
    <t>Cutting+Banding</t>
  </si>
  <si>
    <t>Panel Market Price</t>
  </si>
  <si>
    <t>White plywood</t>
  </si>
  <si>
    <t>LAB Processing</t>
  </si>
  <si>
    <t>LAB 
PROCESSING</t>
  </si>
  <si>
    <t xml:space="preserve">Tandem Drawer Box Quantity </t>
  </si>
  <si>
    <t>18" B</t>
  </si>
  <si>
    <t>18"D</t>
  </si>
  <si>
    <t>LAB
 Processing</t>
  </si>
  <si>
    <t>List Price</t>
  </si>
  <si>
    <t>WholeSale
Rate</t>
  </si>
  <si>
    <t>Wholesale
 Lab Margin</t>
  </si>
  <si>
    <t>Material Cost</t>
  </si>
  <si>
    <t>18" Sink-M</t>
  </si>
  <si>
    <t>Dealer 40% Off</t>
  </si>
  <si>
    <t>Wholesale Price</t>
  </si>
  <si>
    <t>Retail Price 17%</t>
  </si>
  <si>
    <t>Accessories</t>
  </si>
  <si>
    <t>Hinges</t>
  </si>
  <si>
    <t>Handrail</t>
  </si>
  <si>
    <t>Others</t>
  </si>
  <si>
    <t>22.5D1D1/B1</t>
  </si>
  <si>
    <t>28.5D1D1/B1</t>
  </si>
  <si>
    <t>34.5D1D1/B1</t>
  </si>
  <si>
    <t>40.5D1D1/B1</t>
  </si>
  <si>
    <t>22.5B2-H</t>
  </si>
  <si>
    <t>Packing</t>
  </si>
  <si>
    <t>28.5B2-H</t>
  </si>
  <si>
    <t>34.5B2-H</t>
  </si>
  <si>
    <t>40.5B2-H</t>
  </si>
  <si>
    <t>48" Wall-Hung 4 Drawers  with Handrail</t>
  </si>
  <si>
    <t>LAB
 Processing %</t>
  </si>
  <si>
    <t>Cabinet Cost</t>
  </si>
  <si>
    <t>Cabinet Cost %</t>
  </si>
  <si>
    <t>Surface Cost %</t>
  </si>
  <si>
    <t>Hardware &amp; Other Cost</t>
  </si>
  <si>
    <t>Hardware &amp; Other Cost %</t>
  </si>
  <si>
    <t>Lab Total</t>
  </si>
  <si>
    <t xml:space="preserve">24" Wall-Hung1 Sink M-Drawer 1 Bottom B-Drawer </t>
  </si>
  <si>
    <t xml:space="preserve">30" Wall-Hung1 Sink M-Drawer 1 Bottom B-Drawer </t>
  </si>
  <si>
    <t xml:space="preserve">36" Wall-Hung1 Sink M-Drawer 1 Bottom B-Drawer </t>
  </si>
  <si>
    <t xml:space="preserve">42" Wall-Hung1 Sink M-Drawer 1 Bottom B-Drawer </t>
  </si>
  <si>
    <t>46.5B2/B2-H</t>
  </si>
  <si>
    <t>70.5B2/B2-H</t>
  </si>
  <si>
    <t>58.5B2/B2-H</t>
  </si>
  <si>
    <t>46.5B2D1B2</t>
  </si>
  <si>
    <t>58.5B2D1B2</t>
  </si>
  <si>
    <t>70.5B2D1B2</t>
  </si>
  <si>
    <t>58.5D1B2D1</t>
  </si>
  <si>
    <t>70.5D1B2D1</t>
  </si>
  <si>
    <t>58.5D1D1D1</t>
  </si>
  <si>
    <t>70.5D1D1D1</t>
  </si>
  <si>
    <t>22.5B2</t>
  </si>
  <si>
    <t>28.5B2</t>
  </si>
  <si>
    <t>34.5B2</t>
  </si>
  <si>
    <t>40.5B2</t>
  </si>
  <si>
    <t>22.5D1D1</t>
  </si>
  <si>
    <t>28.5D1D1</t>
  </si>
  <si>
    <t>34.5D1D1</t>
  </si>
  <si>
    <t>40.5D1D1</t>
  </si>
  <si>
    <t>46.5D1D1</t>
  </si>
  <si>
    <t>Filler</t>
  </si>
  <si>
    <t>Estimated Quote</t>
  </si>
  <si>
    <t>Customized Dimesion</t>
  </si>
  <si>
    <t>Customer Request Dimension</t>
  </si>
  <si>
    <t>Side Panel</t>
  </si>
  <si>
    <t>Left</t>
  </si>
  <si>
    <t>Right</t>
  </si>
  <si>
    <t>Customer information</t>
  </si>
  <si>
    <t>Name:</t>
  </si>
  <si>
    <t>Phone Number:</t>
  </si>
  <si>
    <t>Address:</t>
  </si>
  <si>
    <t xml:space="preserve">Email: </t>
  </si>
  <si>
    <t>Cleaf- LK00 Makassaro</t>
  </si>
  <si>
    <t>Cleaf- LK55 Palissandro</t>
  </si>
  <si>
    <t>Cleaf- LK84 Oregon Pine</t>
  </si>
  <si>
    <t>Cleaf- LM08 Carbone</t>
  </si>
  <si>
    <t>Cleaf- LM17 Noce Daniella</t>
  </si>
  <si>
    <t>Cleaf- LM98 Palissandro Walnut</t>
  </si>
  <si>
    <t>Cleaf- LM95 Palissandro Blue</t>
  </si>
  <si>
    <t>Cleaf- LN30 Vineyard Oak</t>
  </si>
  <si>
    <t>Cleaf- LM14 Bamboo</t>
  </si>
  <si>
    <t>Cleaf- LK98 Rovere</t>
  </si>
  <si>
    <t>Cleaf- LM67 Aspen Oak</t>
  </si>
  <si>
    <t>Cleaf- LM69 City Oak</t>
  </si>
  <si>
    <t>Cleaf- LM60 Rialto</t>
  </si>
  <si>
    <t>Cleaf- LN26 Rustic Oak</t>
  </si>
  <si>
    <t>Cleaf- LN28 Lakeshore Oak</t>
  </si>
  <si>
    <t>Cleaf- S010 Pebble Beach</t>
  </si>
  <si>
    <t>Cleaf- S012 Java Chestnut</t>
  </si>
  <si>
    <t>Cleaf- S013 Cypress Point</t>
  </si>
  <si>
    <t>Cleaf- S071 Toasted Espresso</t>
  </si>
  <si>
    <t>Cleaf- S072 Tuscan Cypress</t>
  </si>
  <si>
    <t>Lab Feature- White Cherry</t>
  </si>
  <si>
    <t>Lab Feature- Winter White</t>
  </si>
  <si>
    <t>Lab Feature- Winter Sculpted</t>
  </si>
  <si>
    <t>Lab Feature- L11411 Philadelphia Oak</t>
  </si>
  <si>
    <t>Lab Feature- L11916 Aolha Oak</t>
  </si>
  <si>
    <t>Lab Feature- L11511 Jatoba Wood</t>
  </si>
  <si>
    <t>Lab Feature- L16011 Arusha Wrenge</t>
  </si>
  <si>
    <t>Lab Feature- L10901 Pearwood</t>
  </si>
  <si>
    <t>Lab Feature- L60501 Beige Linen</t>
  </si>
  <si>
    <t>Lab Feature- L60401Elephant Grey Linen</t>
  </si>
  <si>
    <t>A</t>
  </si>
  <si>
    <t>B</t>
  </si>
  <si>
    <t>Wall-Hung 2 Doors 1 Bottom Drawer</t>
  </si>
  <si>
    <t>Luxe- Blanco HG</t>
  </si>
  <si>
    <t>Luxe- Negro HG</t>
  </si>
  <si>
    <t>Luxe- Magnolia HG</t>
  </si>
  <si>
    <t>Luxe- Basalto HG</t>
  </si>
  <si>
    <t>Luxe- Pistachio HG</t>
  </si>
  <si>
    <t>Luxe- Naranja HG</t>
  </si>
  <si>
    <t>Luxe- Rojo HG</t>
  </si>
  <si>
    <t>Luxe- Cuzco HG</t>
  </si>
  <si>
    <t>Luxe- Textil HG</t>
  </si>
  <si>
    <t>Luxe- Guayana HG</t>
  </si>
  <si>
    <t>Luxe- Olmo HG</t>
  </si>
  <si>
    <t>Luxe- Roble HG</t>
  </si>
  <si>
    <t>Luxe- Euroline HG</t>
  </si>
  <si>
    <t>Luxe- Pino HG</t>
  </si>
  <si>
    <t>Luxe- Antracita HG</t>
  </si>
  <si>
    <t>Qty</t>
  </si>
  <si>
    <t>Note to Lab57:</t>
  </si>
  <si>
    <t>Please fill the hightlight cell and email to orders@lab57.com, once we receive your order, we will send confirmation to you shortly.</t>
  </si>
  <si>
    <t>Fenix- 0029 Bianco Male</t>
  </si>
  <si>
    <t>Fenix- 0032 Bianco Kos</t>
  </si>
  <si>
    <t>Fenix- 0718 Grigio Londra</t>
  </si>
  <si>
    <t>Fenix- 0720 Nero Ingo</t>
  </si>
  <si>
    <t>Fenix- 0724 Grigio Bromo</t>
  </si>
  <si>
    <t>Promot Code</t>
  </si>
  <si>
    <t>Total</t>
  </si>
  <si>
    <t>*Tax &amp; Shipping will be added after confirmation</t>
  </si>
  <si>
    <t>Vanity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</si>
</sst>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164" formatCode="_-&quot;$&quot;* #,##0.00_-;\-&quot;$&quot;* #,##0.00_-;_-&quot;$&quot;* &quot;-&quot;??_-;_-@_-"/>
    <numFmt numFmtId="165" formatCode="_-[$$-409]* #,##0.00_ ;_-[$$-409]* \-#,##0.00\ ;_-[$$-409]* &quot;-&quot;??_ ;_-@_ "/>
  </numFmts>
  <fonts count="3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entury Gothic"/>
      <family val="2"/>
    </font>
    <font>
      <b/>
      <sz val="12"/>
      <color theme="1"/>
      <name val="Century Gothic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9"/>
      <color indexed="81"/>
      <name val="Calibri"/>
      <family val="2"/>
    </font>
    <font>
      <b/>
      <sz val="9"/>
      <color indexed="81"/>
      <name val="Calibri"/>
      <family val="2"/>
    </font>
    <font>
      <sz val="12"/>
      <color rgb="FF000000"/>
      <name val="Century Gothic"/>
      <family val="2"/>
    </font>
    <font>
      <b/>
      <sz val="9"/>
      <color theme="1"/>
      <name val="Century Gothic"/>
      <family val="2"/>
    </font>
    <font>
      <b/>
      <i/>
      <sz val="16"/>
      <color theme="1"/>
      <name val="Century Gothic"/>
      <family val="2"/>
    </font>
    <font>
      <sz val="12"/>
      <color theme="1"/>
      <name val="Century Gothic"/>
      <family val="2"/>
    </font>
    <font>
      <strike/>
      <sz val="12"/>
      <color theme="1"/>
      <name val="Century Gothic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entury Gothic"/>
      <family val="2"/>
    </font>
    <font>
      <b/>
      <sz val="12"/>
      <color theme="1"/>
      <name val="Century Gothic"/>
      <family val="2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entury Gothic"/>
      <family val="2"/>
    </font>
    <font>
      <b/>
      <sz val="12"/>
      <color theme="1"/>
      <name val="Century Gothic"/>
      <family val="2"/>
    </font>
    <font>
      <sz val="12"/>
      <color theme="1"/>
      <name val="Century Gothic"/>
      <family val="2"/>
    </font>
    <font>
      <i/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F2F2F"/>
      <name val="Segoe UI"/>
      <family val="2"/>
    </font>
    <font>
      <b/>
      <sz val="10"/>
      <color theme="1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CCC3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/>
      <bottom/>
      <diagonal/>
    </border>
  </borders>
  <cellStyleXfs count="922">
    <xf numFmtId="0" fontId="0" fillId="0" borderId="0"/>
    <xf numFmtId="164" fontId="2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254"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165" fontId="3" fillId="0" borderId="6" xfId="0" applyNumberFormat="1" applyFont="1" applyBorder="1" applyAlignment="1">
      <alignment horizontal="center" vertical="center"/>
    </xf>
    <xf numFmtId="2" fontId="3" fillId="0" borderId="1" xfId="0" applyNumberFormat="1" applyFont="1" applyBorder="1" applyAlignment="1">
      <alignment horizontal="center" vertical="center"/>
    </xf>
    <xf numFmtId="164" fontId="3" fillId="0" borderId="2" xfId="1" applyFont="1" applyBorder="1" applyAlignment="1">
      <alignment horizontal="center" vertical="center"/>
    </xf>
    <xf numFmtId="164" fontId="3" fillId="0" borderId="1" xfId="1" applyFont="1" applyBorder="1" applyAlignment="1">
      <alignment horizontal="center" vertical="center"/>
    </xf>
    <xf numFmtId="164" fontId="3" fillId="0" borderId="6" xfId="1" applyFont="1" applyBorder="1" applyAlignment="1">
      <alignment horizontal="center" vertical="center"/>
    </xf>
    <xf numFmtId="164" fontId="3" fillId="0" borderId="2" xfId="0" applyNumberFormat="1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9" fontId="0" fillId="0" borderId="0" xfId="120" applyFont="1" applyAlignment="1">
      <alignment horizontal="center" vertical="center"/>
    </xf>
    <xf numFmtId="0" fontId="0" fillId="3" borderId="0" xfId="0" applyFill="1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164" fontId="3" fillId="0" borderId="3" xfId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9" fontId="4" fillId="0" borderId="14" xfId="0" applyNumberFormat="1" applyFont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735" applyFont="1" applyAlignment="1">
      <alignment horizontal="center" vertical="center"/>
    </xf>
    <xf numFmtId="0" fontId="11" fillId="4" borderId="1" xfId="735" applyFont="1" applyFill="1" applyBorder="1" applyAlignment="1">
      <alignment horizontal="center" vertical="center"/>
    </xf>
    <xf numFmtId="0" fontId="3" fillId="0" borderId="2" xfId="735" applyFont="1" applyBorder="1" applyAlignment="1">
      <alignment horizontal="center" vertical="center"/>
    </xf>
    <xf numFmtId="0" fontId="3" fillId="0" borderId="5" xfId="735" applyFont="1" applyBorder="1" applyAlignment="1">
      <alignment horizontal="center" vertical="center"/>
    </xf>
    <xf numFmtId="0" fontId="3" fillId="0" borderId="3" xfId="735" applyFont="1" applyBorder="1" applyAlignment="1">
      <alignment horizontal="center" vertical="center"/>
    </xf>
    <xf numFmtId="0" fontId="3" fillId="0" borderId="1" xfId="735" applyFont="1" applyBorder="1" applyAlignment="1">
      <alignment horizontal="center" vertical="center"/>
    </xf>
    <xf numFmtId="0" fontId="3" fillId="0" borderId="4" xfId="735" applyFont="1" applyBorder="1" applyAlignment="1">
      <alignment horizontal="center" vertical="center"/>
    </xf>
    <xf numFmtId="164" fontId="3" fillId="0" borderId="2" xfId="736" applyFont="1" applyBorder="1" applyAlignment="1">
      <alignment horizontal="center" vertical="center"/>
    </xf>
    <xf numFmtId="1" fontId="3" fillId="0" borderId="1" xfId="735" applyNumberFormat="1" applyFont="1" applyBorder="1" applyAlignment="1">
      <alignment horizontal="center" vertical="center"/>
    </xf>
    <xf numFmtId="164" fontId="3" fillId="0" borderId="2" xfId="735" applyNumberFormat="1" applyFont="1" applyBorder="1" applyAlignment="1">
      <alignment horizontal="center" vertical="center"/>
    </xf>
    <xf numFmtId="0" fontId="3" fillId="0" borderId="13" xfId="735" applyFont="1" applyBorder="1" applyAlignment="1">
      <alignment horizontal="center" vertical="center"/>
    </xf>
    <xf numFmtId="0" fontId="3" fillId="0" borderId="6" xfId="735" applyFont="1" applyBorder="1" applyAlignment="1">
      <alignment horizontal="center" vertical="center"/>
    </xf>
    <xf numFmtId="164" fontId="9" fillId="0" borderId="10" xfId="735" applyNumberFormat="1" applyFont="1" applyBorder="1" applyAlignment="1">
      <alignment horizontal="center" vertical="center"/>
    </xf>
    <xf numFmtId="0" fontId="9" fillId="0" borderId="16" xfId="735" applyFont="1" applyBorder="1" applyAlignment="1">
      <alignment horizontal="center" vertical="center"/>
    </xf>
    <xf numFmtId="0" fontId="9" fillId="0" borderId="17" xfId="735" applyFont="1" applyBorder="1" applyAlignment="1">
      <alignment horizontal="center" vertical="center"/>
    </xf>
    <xf numFmtId="1" fontId="9" fillId="0" borderId="16" xfId="735" applyNumberFormat="1" applyFont="1" applyBorder="1" applyAlignment="1">
      <alignment horizontal="center" vertical="center"/>
    </xf>
    <xf numFmtId="0" fontId="9" fillId="0" borderId="18" xfId="735" applyFont="1" applyBorder="1" applyAlignment="1">
      <alignment horizontal="center" vertical="center"/>
    </xf>
    <xf numFmtId="0" fontId="9" fillId="0" borderId="9" xfId="735" applyFont="1" applyBorder="1" applyAlignment="1">
      <alignment horizontal="center" vertical="center"/>
    </xf>
    <xf numFmtId="0" fontId="9" fillId="0" borderId="13" xfId="735" applyFont="1" applyBorder="1" applyAlignment="1">
      <alignment horizontal="center" vertical="center"/>
    </xf>
    <xf numFmtId="9" fontId="3" fillId="0" borderId="2" xfId="737" applyFont="1" applyBorder="1" applyAlignment="1">
      <alignment horizontal="center" vertical="center"/>
    </xf>
    <xf numFmtId="9" fontId="3" fillId="0" borderId="0" xfId="736" applyNumberFormat="1" applyFont="1" applyAlignment="1">
      <alignment horizontal="center" vertical="center"/>
    </xf>
    <xf numFmtId="164" fontId="3" fillId="0" borderId="0" xfId="736" applyFont="1" applyAlignment="1">
      <alignment horizontal="center" vertical="center"/>
    </xf>
    <xf numFmtId="0" fontId="3" fillId="4" borderId="2" xfId="735" applyFont="1" applyFill="1" applyBorder="1" applyAlignment="1">
      <alignment horizontal="center" vertical="center"/>
    </xf>
    <xf numFmtId="164" fontId="3" fillId="0" borderId="10" xfId="735" applyNumberFormat="1" applyFont="1" applyBorder="1" applyAlignment="1">
      <alignment horizontal="center" vertical="center"/>
    </xf>
    <xf numFmtId="164" fontId="3" fillId="0" borderId="10" xfId="736" applyFont="1" applyBorder="1" applyAlignment="1">
      <alignment horizontal="center" vertical="center"/>
    </xf>
    <xf numFmtId="0" fontId="3" fillId="0" borderId="16" xfId="735" applyFont="1" applyBorder="1" applyAlignment="1">
      <alignment horizontal="center" vertical="center"/>
    </xf>
    <xf numFmtId="0" fontId="3" fillId="0" borderId="9" xfId="735" applyFont="1" applyBorder="1" applyAlignment="1">
      <alignment horizontal="center" vertical="center"/>
    </xf>
    <xf numFmtId="1" fontId="3" fillId="0" borderId="16" xfId="735" applyNumberFormat="1" applyFont="1" applyBorder="1" applyAlignment="1">
      <alignment horizontal="center" vertical="center"/>
    </xf>
    <xf numFmtId="0" fontId="3" fillId="0" borderId="18" xfId="735" applyFont="1" applyBorder="1" applyAlignment="1">
      <alignment horizontal="center" vertical="center"/>
    </xf>
    <xf numFmtId="0" fontId="3" fillId="0" borderId="11" xfId="735" applyFont="1" applyBorder="1" applyAlignment="1">
      <alignment horizontal="center" vertical="center"/>
    </xf>
    <xf numFmtId="0" fontId="12" fillId="0" borderId="11" xfId="735" applyFont="1" applyBorder="1" applyAlignment="1">
      <alignment horizontal="center" vertical="center"/>
    </xf>
    <xf numFmtId="0" fontId="9" fillId="0" borderId="2" xfId="735" applyFont="1" applyBorder="1" applyAlignment="1">
      <alignment horizontal="center" vertical="center"/>
    </xf>
    <xf numFmtId="164" fontId="3" fillId="0" borderId="13" xfId="736" applyFont="1" applyBorder="1" applyAlignment="1">
      <alignment horizontal="center" vertical="center"/>
    </xf>
    <xf numFmtId="9" fontId="3" fillId="0" borderId="0" xfId="735" applyNumberFormat="1" applyFont="1" applyAlignment="1">
      <alignment horizontal="center" vertical="center"/>
    </xf>
    <xf numFmtId="9" fontId="3" fillId="0" borderId="2" xfId="735" applyNumberFormat="1" applyFont="1" applyBorder="1" applyAlignment="1">
      <alignment horizontal="center" vertical="center"/>
    </xf>
    <xf numFmtId="9" fontId="3" fillId="0" borderId="0" xfId="735" applyNumberFormat="1" applyFont="1" applyBorder="1" applyAlignment="1">
      <alignment horizontal="center" vertical="center"/>
    </xf>
    <xf numFmtId="0" fontId="4" fillId="0" borderId="0" xfId="735" applyFont="1" applyAlignment="1">
      <alignment horizontal="center" vertical="center"/>
    </xf>
    <xf numFmtId="0" fontId="3" fillId="0" borderId="0" xfId="735" applyFont="1" applyBorder="1" applyAlignment="1">
      <alignment horizontal="center" vertical="center"/>
    </xf>
    <xf numFmtId="0" fontId="3" fillId="0" borderId="2" xfId="735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8" fontId="0" fillId="0" borderId="0" xfId="120" applyNumberFormat="1" applyFont="1" applyAlignment="1">
      <alignment horizontal="center" vertical="center"/>
    </xf>
    <xf numFmtId="8" fontId="0" fillId="0" borderId="0" xfId="0" applyNumberFormat="1" applyAlignment="1">
      <alignment horizontal="center" vertical="center"/>
    </xf>
    <xf numFmtId="164" fontId="0" fillId="0" borderId="0" xfId="120" applyNumberFormat="1" applyFont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2" xfId="735" applyFont="1" applyBorder="1" applyAlignment="1">
      <alignment horizontal="center" vertical="center"/>
    </xf>
    <xf numFmtId="164" fontId="3" fillId="0" borderId="0" xfId="735" applyNumberFormat="1" applyFont="1" applyAlignment="1">
      <alignment horizontal="center" vertical="center"/>
    </xf>
    <xf numFmtId="44" fontId="3" fillId="0" borderId="0" xfId="735" applyNumberFormat="1" applyFont="1" applyAlignment="1">
      <alignment horizontal="center" vertical="center"/>
    </xf>
    <xf numFmtId="0" fontId="3" fillId="0" borderId="13" xfId="735" applyFont="1" applyBorder="1" applyAlignment="1">
      <alignment horizontal="center" vertical="center"/>
    </xf>
    <xf numFmtId="0" fontId="3" fillId="0" borderId="2" xfId="735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6" fontId="4" fillId="0" borderId="15" xfId="0" applyNumberFormat="1" applyFont="1" applyBorder="1" applyAlignment="1">
      <alignment horizontal="center" vertical="center"/>
    </xf>
    <xf numFmtId="6" fontId="3" fillId="0" borderId="3" xfId="0" applyNumberFormat="1" applyFont="1" applyBorder="1" applyAlignment="1">
      <alignment horizontal="center" vertical="center"/>
    </xf>
    <xf numFmtId="0" fontId="3" fillId="5" borderId="2" xfId="735" applyFont="1" applyFill="1" applyBorder="1" applyAlignment="1">
      <alignment horizontal="center" vertical="center"/>
    </xf>
    <xf numFmtId="0" fontId="3" fillId="0" borderId="2" xfId="735" applyFont="1" applyFill="1" applyBorder="1" applyAlignment="1">
      <alignment horizontal="center" vertical="center"/>
    </xf>
    <xf numFmtId="0" fontId="3" fillId="6" borderId="0" xfId="735" applyFont="1" applyFill="1" applyAlignment="1">
      <alignment horizontal="center" vertical="center"/>
    </xf>
    <xf numFmtId="164" fontId="3" fillId="6" borderId="2" xfId="736" applyFont="1" applyFill="1" applyBorder="1" applyAlignment="1">
      <alignment horizontal="center" vertical="center"/>
    </xf>
    <xf numFmtId="0" fontId="3" fillId="6" borderId="13" xfId="735" applyFont="1" applyFill="1" applyBorder="1" applyAlignment="1">
      <alignment horizontal="center" vertical="center"/>
    </xf>
    <xf numFmtId="164" fontId="3" fillId="6" borderId="13" xfId="736" applyFont="1" applyFill="1" applyBorder="1" applyAlignment="1">
      <alignment horizontal="center" vertical="center"/>
    </xf>
    <xf numFmtId="164" fontId="3" fillId="6" borderId="10" xfId="736" applyFont="1" applyFill="1" applyBorder="1" applyAlignment="1">
      <alignment horizontal="center" vertical="center"/>
    </xf>
    <xf numFmtId="164" fontId="9" fillId="6" borderId="10" xfId="735" applyNumberFormat="1" applyFont="1" applyFill="1" applyBorder="1" applyAlignment="1">
      <alignment horizontal="center" vertical="center"/>
    </xf>
    <xf numFmtId="164" fontId="3" fillId="6" borderId="2" xfId="735" applyNumberFormat="1" applyFont="1" applyFill="1" applyBorder="1" applyAlignment="1">
      <alignment horizontal="center" vertical="center"/>
    </xf>
    <xf numFmtId="0" fontId="3" fillId="6" borderId="2" xfId="735" applyFont="1" applyFill="1" applyBorder="1" applyAlignment="1">
      <alignment horizontal="center" vertical="center"/>
    </xf>
    <xf numFmtId="0" fontId="3" fillId="5" borderId="0" xfId="735" applyFont="1" applyFill="1" applyAlignment="1">
      <alignment horizontal="center" vertical="center"/>
    </xf>
    <xf numFmtId="164" fontId="3" fillId="5" borderId="2" xfId="736" applyFont="1" applyFill="1" applyBorder="1" applyAlignment="1">
      <alignment horizontal="center" vertical="center"/>
    </xf>
    <xf numFmtId="0" fontId="3" fillId="5" borderId="13" xfId="735" applyFont="1" applyFill="1" applyBorder="1" applyAlignment="1">
      <alignment horizontal="center" vertical="center"/>
    </xf>
    <xf numFmtId="164" fontId="3" fillId="5" borderId="13" xfId="736" applyFont="1" applyFill="1" applyBorder="1" applyAlignment="1">
      <alignment horizontal="center" vertical="center"/>
    </xf>
    <xf numFmtId="164" fontId="3" fillId="5" borderId="10" xfId="736" applyFont="1" applyFill="1" applyBorder="1" applyAlignment="1">
      <alignment horizontal="center" vertical="center"/>
    </xf>
    <xf numFmtId="164" fontId="9" fillId="5" borderId="10" xfId="735" applyNumberFormat="1" applyFont="1" applyFill="1" applyBorder="1" applyAlignment="1">
      <alignment horizontal="center" vertical="center"/>
    </xf>
    <xf numFmtId="164" fontId="3" fillId="5" borderId="2" xfId="735" applyNumberFormat="1" applyFont="1" applyFill="1" applyBorder="1" applyAlignment="1">
      <alignment horizontal="center" vertical="center"/>
    </xf>
    <xf numFmtId="0" fontId="3" fillId="7" borderId="0" xfId="735" applyFont="1" applyFill="1" applyAlignment="1">
      <alignment horizontal="center" vertical="center"/>
    </xf>
    <xf numFmtId="164" fontId="3" fillId="7" borderId="2" xfId="736" applyFont="1" applyFill="1" applyBorder="1" applyAlignment="1">
      <alignment horizontal="center" vertical="center"/>
    </xf>
    <xf numFmtId="0" fontId="3" fillId="7" borderId="13" xfId="735" applyFont="1" applyFill="1" applyBorder="1" applyAlignment="1">
      <alignment horizontal="center" vertical="center"/>
    </xf>
    <xf numFmtId="164" fontId="3" fillId="7" borderId="13" xfId="736" applyFont="1" applyFill="1" applyBorder="1" applyAlignment="1">
      <alignment horizontal="center" vertical="center"/>
    </xf>
    <xf numFmtId="164" fontId="3" fillId="7" borderId="10" xfId="736" applyFont="1" applyFill="1" applyBorder="1" applyAlignment="1">
      <alignment horizontal="center" vertical="center"/>
    </xf>
    <xf numFmtId="164" fontId="9" fillId="7" borderId="10" xfId="735" applyNumberFormat="1" applyFont="1" applyFill="1" applyBorder="1" applyAlignment="1">
      <alignment horizontal="center" vertical="center"/>
    </xf>
    <xf numFmtId="164" fontId="3" fillId="7" borderId="2" xfId="735" applyNumberFormat="1" applyFont="1" applyFill="1" applyBorder="1" applyAlignment="1">
      <alignment horizontal="center" vertical="center"/>
    </xf>
    <xf numFmtId="0" fontId="3" fillId="7" borderId="2" xfId="735" applyFont="1" applyFill="1" applyBorder="1" applyAlignment="1">
      <alignment horizontal="center" vertical="center"/>
    </xf>
    <xf numFmtId="9" fontId="17" fillId="6" borderId="2" xfId="120" applyFont="1" applyFill="1" applyBorder="1" applyAlignment="1">
      <alignment horizontal="center" vertical="center"/>
    </xf>
    <xf numFmtId="9" fontId="17" fillId="7" borderId="2" xfId="120" applyFont="1" applyFill="1" applyBorder="1" applyAlignment="1">
      <alignment horizontal="center" vertical="center"/>
    </xf>
    <xf numFmtId="9" fontId="17" fillId="5" borderId="2" xfId="120" applyFont="1" applyFill="1" applyBorder="1" applyAlignment="1">
      <alignment horizontal="center" vertical="center"/>
    </xf>
    <xf numFmtId="44" fontId="0" fillId="0" borderId="0" xfId="0" applyNumberFormat="1" applyAlignment="1">
      <alignment horizontal="center" vertical="center"/>
    </xf>
    <xf numFmtId="0" fontId="3" fillId="0" borderId="12" xfId="735" applyFont="1" applyBorder="1" applyAlignment="1">
      <alignment horizontal="center" vertical="center"/>
    </xf>
    <xf numFmtId="0" fontId="3" fillId="0" borderId="13" xfId="735" applyFont="1" applyBorder="1" applyAlignment="1">
      <alignment horizontal="center" vertical="center"/>
    </xf>
    <xf numFmtId="0" fontId="3" fillId="0" borderId="2" xfId="735" applyFont="1" applyBorder="1" applyAlignment="1">
      <alignment horizontal="center" vertical="center"/>
    </xf>
    <xf numFmtId="0" fontId="3" fillId="0" borderId="11" xfId="735" applyFont="1" applyBorder="1" applyAlignment="1">
      <alignment horizontal="center" vertical="center" wrapText="1"/>
    </xf>
    <xf numFmtId="9" fontId="4" fillId="0" borderId="2" xfId="120" applyFont="1" applyBorder="1" applyAlignment="1">
      <alignment horizontal="center" vertical="center"/>
    </xf>
    <xf numFmtId="0" fontId="3" fillId="0" borderId="0" xfId="735" applyFont="1" applyFill="1" applyAlignment="1">
      <alignment horizontal="center" vertical="center"/>
    </xf>
    <xf numFmtId="0" fontId="16" fillId="0" borderId="11" xfId="735" applyFont="1" applyFill="1" applyBorder="1" applyAlignment="1">
      <alignment horizontal="center" vertical="center" wrapText="1"/>
    </xf>
    <xf numFmtId="0" fontId="16" fillId="0" borderId="12" xfId="735" applyFont="1" applyFill="1" applyBorder="1" applyAlignment="1">
      <alignment horizontal="center" vertical="center" wrapText="1"/>
    </xf>
    <xf numFmtId="0" fontId="16" fillId="0" borderId="13" xfId="735" applyFont="1" applyFill="1" applyBorder="1" applyAlignment="1">
      <alignment horizontal="center" vertical="center" wrapText="1"/>
    </xf>
    <xf numFmtId="9" fontId="17" fillId="0" borderId="2" xfId="120" applyFont="1" applyFill="1" applyBorder="1" applyAlignment="1">
      <alignment horizontal="center" vertical="center"/>
    </xf>
    <xf numFmtId="0" fontId="3" fillId="0" borderId="13" xfId="735" applyFont="1" applyFill="1" applyBorder="1" applyAlignment="1">
      <alignment horizontal="center" vertical="center"/>
    </xf>
    <xf numFmtId="164" fontId="3" fillId="0" borderId="13" xfId="736" applyFont="1" applyFill="1" applyBorder="1" applyAlignment="1">
      <alignment horizontal="center" vertical="center"/>
    </xf>
    <xf numFmtId="164" fontId="3" fillId="0" borderId="2" xfId="736" applyFont="1" applyFill="1" applyBorder="1" applyAlignment="1">
      <alignment horizontal="center" vertical="center"/>
    </xf>
    <xf numFmtId="164" fontId="3" fillId="0" borderId="10" xfId="736" applyFont="1" applyFill="1" applyBorder="1" applyAlignment="1">
      <alignment horizontal="center" vertical="center"/>
    </xf>
    <xf numFmtId="164" fontId="9" fillId="0" borderId="10" xfId="735" applyNumberFormat="1" applyFont="1" applyFill="1" applyBorder="1" applyAlignment="1">
      <alignment horizontal="center" vertical="center"/>
    </xf>
    <xf numFmtId="164" fontId="3" fillId="0" borderId="2" xfId="735" applyNumberFormat="1" applyFont="1" applyFill="1" applyBorder="1" applyAlignment="1">
      <alignment horizontal="center" vertical="center"/>
    </xf>
    <xf numFmtId="0" fontId="3" fillId="0" borderId="2" xfId="735" applyFont="1" applyBorder="1" applyAlignment="1">
      <alignment horizontal="center" vertical="center"/>
    </xf>
    <xf numFmtId="0" fontId="3" fillId="0" borderId="13" xfId="735" applyFont="1" applyBorder="1" applyAlignment="1">
      <alignment horizontal="center" vertical="center"/>
    </xf>
    <xf numFmtId="0" fontId="3" fillId="0" borderId="10" xfId="735" applyFont="1" applyBorder="1" applyAlignment="1">
      <alignment horizontal="center" vertical="center"/>
    </xf>
    <xf numFmtId="0" fontId="3" fillId="0" borderId="13" xfId="735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3" fillId="0" borderId="13" xfId="0" applyFont="1" applyBorder="1" applyAlignment="1">
      <alignment vertical="center"/>
    </xf>
    <xf numFmtId="164" fontId="3" fillId="0" borderId="0" xfId="1" applyFont="1" applyAlignment="1">
      <alignment horizontal="center" vertical="center"/>
    </xf>
    <xf numFmtId="0" fontId="18" fillId="8" borderId="0" xfId="0" applyFont="1" applyFill="1"/>
    <xf numFmtId="12" fontId="3" fillId="0" borderId="1" xfId="0" applyNumberFormat="1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3" fillId="0" borderId="0" xfId="0" applyFont="1"/>
    <xf numFmtId="0" fontId="24" fillId="0" borderId="0" xfId="0" applyFont="1" applyBorder="1"/>
    <xf numFmtId="0" fontId="25" fillId="0" borderId="0" xfId="0" applyFont="1" applyBorder="1" applyAlignment="1">
      <alignment vertical="center" wrapText="1"/>
    </xf>
    <xf numFmtId="0" fontId="19" fillId="6" borderId="3" xfId="0" applyFont="1" applyFill="1" applyBorder="1"/>
    <xf numFmtId="164" fontId="4" fillId="0" borderId="2" xfId="736" applyFont="1" applyFill="1" applyBorder="1" applyAlignment="1" applyProtection="1">
      <alignment horizontal="center" vertical="center"/>
      <protection hidden="1"/>
    </xf>
    <xf numFmtId="0" fontId="4" fillId="0" borderId="6" xfId="0" applyFont="1" applyBorder="1" applyAlignment="1">
      <alignment horizontal="center" vertical="center"/>
    </xf>
    <xf numFmtId="0" fontId="26" fillId="0" borderId="0" xfId="0" applyFont="1"/>
    <xf numFmtId="164" fontId="3" fillId="0" borderId="1" xfId="736" applyFont="1" applyFill="1" applyBorder="1" applyAlignment="1">
      <alignment horizontal="center" vertical="center"/>
    </xf>
    <xf numFmtId="164" fontId="3" fillId="0" borderId="6" xfId="736" applyFont="1" applyFill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10" borderId="5" xfId="0" applyFont="1" applyFill="1" applyBorder="1" applyAlignment="1" applyProtection="1">
      <alignment horizontal="center" vertical="center"/>
      <protection locked="0"/>
    </xf>
    <xf numFmtId="0" fontId="3" fillId="10" borderId="1" xfId="0" applyFont="1" applyFill="1" applyBorder="1" applyAlignment="1" applyProtection="1">
      <alignment horizontal="center" vertical="center"/>
      <protection locked="0"/>
    </xf>
    <xf numFmtId="0" fontId="3" fillId="10" borderId="6" xfId="0" applyFont="1" applyFill="1" applyBorder="1" applyAlignment="1" applyProtection="1">
      <alignment horizontal="center" vertical="center"/>
      <protection locked="0"/>
    </xf>
    <xf numFmtId="0" fontId="22" fillId="10" borderId="5" xfId="0" applyFont="1" applyFill="1" applyBorder="1" applyAlignment="1" applyProtection="1">
      <alignment horizontal="center" vertical="center"/>
      <protection locked="0"/>
    </xf>
    <xf numFmtId="0" fontId="22" fillId="10" borderId="1" xfId="0" applyFont="1" applyFill="1" applyBorder="1" applyAlignment="1" applyProtection="1">
      <alignment horizontal="center" vertical="center"/>
      <protection locked="0"/>
    </xf>
    <xf numFmtId="12" fontId="22" fillId="10" borderId="1" xfId="0" applyNumberFormat="1" applyFont="1" applyFill="1" applyBorder="1" applyAlignment="1" applyProtection="1">
      <alignment vertical="center"/>
      <protection locked="0"/>
    </xf>
    <xf numFmtId="0" fontId="22" fillId="10" borderId="6" xfId="0" applyFont="1" applyFill="1" applyBorder="1" applyAlignment="1" applyProtection="1">
      <alignment horizontal="center" vertical="center"/>
      <protection locked="0"/>
    </xf>
    <xf numFmtId="0" fontId="27" fillId="0" borderId="0" xfId="0" applyFont="1" applyAlignment="1">
      <alignment horizontal="right"/>
    </xf>
    <xf numFmtId="0" fontId="0" fillId="10" borderId="4" xfId="0" applyFill="1" applyBorder="1" applyProtection="1">
      <protection locked="0"/>
    </xf>
    <xf numFmtId="0" fontId="29" fillId="0" borderId="0" xfId="0" applyFont="1"/>
    <xf numFmtId="164" fontId="0" fillId="0" borderId="0" xfId="736" applyFont="1"/>
    <xf numFmtId="0" fontId="30" fillId="0" borderId="0" xfId="0" applyFont="1"/>
    <xf numFmtId="164" fontId="30" fillId="0" borderId="0" xfId="0" applyNumberFormat="1" applyFont="1"/>
    <xf numFmtId="0" fontId="31" fillId="0" borderId="0" xfId="0" applyFont="1" applyAlignment="1">
      <alignment horizontal="right"/>
    </xf>
    <xf numFmtId="0" fontId="3" fillId="0" borderId="0" xfId="735" applyFont="1" applyBorder="1" applyAlignment="1">
      <alignment horizontal="center" vertical="center"/>
    </xf>
    <xf numFmtId="0" fontId="3" fillId="0" borderId="2" xfId="735" applyFont="1" applyBorder="1" applyAlignment="1">
      <alignment horizontal="center" vertical="center" wrapText="1"/>
    </xf>
    <xf numFmtId="0" fontId="3" fillId="0" borderId="2" xfId="735" applyFont="1" applyBorder="1" applyAlignment="1">
      <alignment horizontal="center" vertical="center"/>
    </xf>
    <xf numFmtId="0" fontId="4" fillId="0" borderId="11" xfId="735" applyFont="1" applyBorder="1" applyAlignment="1">
      <alignment horizontal="center" vertical="center"/>
    </xf>
    <xf numFmtId="0" fontId="4" fillId="0" borderId="12" xfId="735" applyFont="1" applyBorder="1" applyAlignment="1">
      <alignment horizontal="center" vertical="center"/>
    </xf>
    <xf numFmtId="0" fontId="4" fillId="0" borderId="13" xfId="735" applyFont="1" applyBorder="1" applyAlignment="1">
      <alignment horizontal="center" vertical="center"/>
    </xf>
    <xf numFmtId="0" fontId="16" fillId="0" borderId="2" xfId="735" applyFont="1" applyBorder="1" applyAlignment="1">
      <alignment horizontal="center" vertical="center" wrapText="1"/>
    </xf>
    <xf numFmtId="0" fontId="16" fillId="0" borderId="2" xfId="735" applyFont="1" applyBorder="1" applyAlignment="1">
      <alignment horizontal="center" vertical="center"/>
    </xf>
    <xf numFmtId="0" fontId="4" fillId="0" borderId="7" xfId="735" applyFont="1" applyBorder="1" applyAlignment="1">
      <alignment horizontal="center" vertical="center"/>
    </xf>
    <xf numFmtId="0" fontId="4" fillId="0" borderId="8" xfId="735" applyFont="1" applyBorder="1" applyAlignment="1">
      <alignment horizontal="center" vertical="center"/>
    </xf>
    <xf numFmtId="0" fontId="4" fillId="0" borderId="9" xfId="735" applyFont="1" applyBorder="1" applyAlignment="1">
      <alignment horizontal="center" vertical="center"/>
    </xf>
    <xf numFmtId="0" fontId="4" fillId="0" borderId="10" xfId="735" applyFont="1" applyBorder="1" applyAlignment="1">
      <alignment horizontal="center" vertical="center"/>
    </xf>
    <xf numFmtId="0" fontId="4" fillId="0" borderId="20" xfId="735" applyFont="1" applyBorder="1" applyAlignment="1">
      <alignment horizontal="center" vertical="center"/>
    </xf>
    <xf numFmtId="0" fontId="4" fillId="0" borderId="21" xfId="735" applyFont="1" applyBorder="1" applyAlignment="1">
      <alignment horizontal="center" vertical="center"/>
    </xf>
    <xf numFmtId="0" fontId="3" fillId="0" borderId="22" xfId="735" applyFont="1" applyBorder="1" applyAlignment="1">
      <alignment horizontal="center" vertical="center"/>
    </xf>
    <xf numFmtId="0" fontId="4" fillId="0" borderId="5" xfId="735" applyFont="1" applyBorder="1" applyAlignment="1">
      <alignment horizontal="center" vertical="center"/>
    </xf>
    <xf numFmtId="0" fontId="4" fillId="0" borderId="1" xfId="735" applyFont="1" applyBorder="1" applyAlignment="1">
      <alignment horizontal="center" vertical="center"/>
    </xf>
    <xf numFmtId="0" fontId="4" fillId="0" borderId="3" xfId="735" applyFont="1" applyBorder="1" applyAlignment="1">
      <alignment horizontal="center" vertical="center"/>
    </xf>
    <xf numFmtId="0" fontId="3" fillId="0" borderId="11" xfId="735" applyFont="1" applyBorder="1" applyAlignment="1">
      <alignment horizontal="center" vertical="center" wrapText="1"/>
    </xf>
    <xf numFmtId="0" fontId="3" fillId="0" borderId="12" xfId="735" applyFont="1" applyBorder="1" applyAlignment="1">
      <alignment horizontal="center" vertical="center"/>
    </xf>
    <xf numFmtId="0" fontId="3" fillId="0" borderId="13" xfId="735" applyFont="1" applyBorder="1" applyAlignment="1">
      <alignment horizontal="center" vertical="center"/>
    </xf>
    <xf numFmtId="0" fontId="3" fillId="0" borderId="11" xfId="735" applyFont="1" applyBorder="1" applyAlignment="1">
      <alignment horizontal="center" vertical="center"/>
    </xf>
    <xf numFmtId="0" fontId="16" fillId="0" borderId="11" xfId="735" applyFont="1" applyBorder="1" applyAlignment="1">
      <alignment horizontal="center" vertical="center" wrapText="1"/>
    </xf>
    <xf numFmtId="0" fontId="16" fillId="0" borderId="12" xfId="735" applyFont="1" applyBorder="1" applyAlignment="1">
      <alignment horizontal="center" vertical="center" wrapText="1"/>
    </xf>
    <xf numFmtId="0" fontId="16" fillId="0" borderId="13" xfId="735" applyFont="1" applyBorder="1" applyAlignment="1">
      <alignment horizontal="center" vertical="center" wrapText="1"/>
    </xf>
    <xf numFmtId="0" fontId="16" fillId="6" borderId="11" xfId="735" applyFont="1" applyFill="1" applyBorder="1" applyAlignment="1">
      <alignment horizontal="center" vertical="center" wrapText="1"/>
    </xf>
    <xf numFmtId="0" fontId="16" fillId="6" borderId="12" xfId="735" applyFont="1" applyFill="1" applyBorder="1" applyAlignment="1">
      <alignment horizontal="center" vertical="center" wrapText="1"/>
    </xf>
    <xf numFmtId="0" fontId="16" fillId="6" borderId="13" xfId="735" applyFont="1" applyFill="1" applyBorder="1" applyAlignment="1">
      <alignment horizontal="center" vertical="center" wrapText="1"/>
    </xf>
    <xf numFmtId="0" fontId="16" fillId="7" borderId="11" xfId="735" applyFont="1" applyFill="1" applyBorder="1" applyAlignment="1">
      <alignment horizontal="center" vertical="center" wrapText="1"/>
    </xf>
    <xf numFmtId="0" fontId="16" fillId="7" borderId="12" xfId="735" applyFont="1" applyFill="1" applyBorder="1" applyAlignment="1">
      <alignment horizontal="center" vertical="center" wrapText="1"/>
    </xf>
    <xf numFmtId="0" fontId="16" fillId="7" borderId="13" xfId="735" applyFont="1" applyFill="1" applyBorder="1" applyAlignment="1">
      <alignment horizontal="center" vertical="center" wrapText="1"/>
    </xf>
    <xf numFmtId="0" fontId="16" fillId="5" borderId="11" xfId="735" applyFont="1" applyFill="1" applyBorder="1" applyAlignment="1">
      <alignment horizontal="center" vertical="center" wrapText="1"/>
    </xf>
    <xf numFmtId="0" fontId="16" fillId="5" borderId="12" xfId="735" applyFont="1" applyFill="1" applyBorder="1" applyAlignment="1">
      <alignment horizontal="center" vertical="center" wrapText="1"/>
    </xf>
    <xf numFmtId="0" fontId="16" fillId="5" borderId="13" xfId="735" applyFont="1" applyFill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 wrapText="1"/>
    </xf>
    <xf numFmtId="0" fontId="24" fillId="10" borderId="15" xfId="0" applyFont="1" applyFill="1" applyBorder="1" applyAlignment="1" applyProtection="1">
      <alignment horizontal="center"/>
      <protection locked="0"/>
    </xf>
    <xf numFmtId="0" fontId="24" fillId="10" borderId="4" xfId="0" applyFont="1" applyFill="1" applyBorder="1" applyAlignment="1" applyProtection="1">
      <alignment horizontal="center"/>
      <protection locked="0"/>
    </xf>
    <xf numFmtId="0" fontId="20" fillId="9" borderId="19" xfId="0" applyFont="1" applyFill="1" applyBorder="1" applyAlignment="1">
      <alignment horizontal="center" vertical="center"/>
    </xf>
    <xf numFmtId="0" fontId="20" fillId="9" borderId="15" xfId="0" applyFont="1" applyFill="1" applyBorder="1" applyAlignment="1">
      <alignment horizontal="center" vertical="center"/>
    </xf>
    <xf numFmtId="0" fontId="20" fillId="9" borderId="14" xfId="0" applyFont="1" applyFill="1" applyBorder="1" applyAlignment="1">
      <alignment horizontal="center" vertical="center"/>
    </xf>
    <xf numFmtId="0" fontId="21" fillId="0" borderId="11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6" xfId="0" applyFont="1" applyBorder="1" applyAlignment="1">
      <alignment horizontal="center" vertical="center"/>
    </xf>
    <xf numFmtId="0" fontId="0" fillId="10" borderId="0" xfId="0" applyFill="1" applyAlignment="1" applyProtection="1">
      <alignment horizontal="center"/>
      <protection locked="0"/>
    </xf>
    <xf numFmtId="0" fontId="28" fillId="0" borderId="0" xfId="0" applyFont="1" applyAlignment="1">
      <alignment horizontal="left" wrapText="1"/>
    </xf>
    <xf numFmtId="0" fontId="19" fillId="9" borderId="0" xfId="0" applyFont="1" applyFill="1" applyAlignment="1">
      <alignment horizontal="center"/>
    </xf>
    <xf numFmtId="0" fontId="0" fillId="0" borderId="0" xfId="0" applyAlignment="1">
      <alignment horizontal="center" vertical="center"/>
    </xf>
  </cellXfs>
  <cellStyles count="922">
    <cellStyle name="Currency" xfId="1" builtinId="4"/>
    <cellStyle name="Currency 2" xfId="736" xr:uid="{00000000-0005-0000-0000-000001000000}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2" builtinId="9" hidden="1"/>
    <cellStyle name="Followed Hyperlink" xfId="614" builtinId="9" hidden="1"/>
    <cellStyle name="Followed Hyperlink" xfId="616" builtinId="9" hidden="1"/>
    <cellStyle name="Followed Hyperlink" xfId="618" builtinId="9" hidden="1"/>
    <cellStyle name="Followed Hyperlink" xfId="620" builtinId="9" hidden="1"/>
    <cellStyle name="Followed Hyperlink" xfId="622" builtinId="9" hidden="1"/>
    <cellStyle name="Followed Hyperlink" xfId="624" builtinId="9" hidden="1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9" builtinId="9" hidden="1"/>
    <cellStyle name="Followed Hyperlink" xfId="741" builtinId="9" hidden="1"/>
    <cellStyle name="Followed Hyperlink" xfId="743" builtinId="9" hidden="1"/>
    <cellStyle name="Followed Hyperlink" xfId="745" builtinId="9" hidden="1"/>
    <cellStyle name="Followed Hyperlink" xfId="747" builtinId="9" hidden="1"/>
    <cellStyle name="Followed Hyperlink" xfId="749" builtinId="9" hidden="1"/>
    <cellStyle name="Followed Hyperlink" xfId="751" builtinId="9" hidden="1"/>
    <cellStyle name="Followed Hyperlink" xfId="753" builtinId="9" hidden="1"/>
    <cellStyle name="Followed Hyperlink" xfId="755" builtinId="9" hidden="1"/>
    <cellStyle name="Followed Hyperlink" xfId="757" builtinId="9" hidden="1"/>
    <cellStyle name="Followed Hyperlink" xfId="759" builtinId="9" hidden="1"/>
    <cellStyle name="Followed Hyperlink" xfId="761" builtinId="9" hidden="1"/>
    <cellStyle name="Followed Hyperlink" xfId="763" builtinId="9" hidden="1"/>
    <cellStyle name="Followed Hyperlink" xfId="765" builtinId="9" hidden="1"/>
    <cellStyle name="Followed Hyperlink" xfId="767" builtinId="9" hidden="1"/>
    <cellStyle name="Followed Hyperlink" xfId="769" builtinId="9" hidden="1"/>
    <cellStyle name="Followed Hyperlink" xfId="771" builtinId="9" hidden="1"/>
    <cellStyle name="Followed Hyperlink" xfId="773" builtinId="9" hidden="1"/>
    <cellStyle name="Followed Hyperlink" xfId="775" builtinId="9" hidden="1"/>
    <cellStyle name="Followed Hyperlink" xfId="777" builtinId="9" hidden="1"/>
    <cellStyle name="Followed Hyperlink" xfId="779" builtinId="9" hidden="1"/>
    <cellStyle name="Followed Hyperlink" xfId="781" builtinId="9" hidden="1"/>
    <cellStyle name="Followed Hyperlink" xfId="783" builtinId="9" hidden="1"/>
    <cellStyle name="Followed Hyperlink" xfId="785" builtinId="9" hidden="1"/>
    <cellStyle name="Followed Hyperlink" xfId="787" builtinId="9" hidden="1"/>
    <cellStyle name="Followed Hyperlink" xfId="789" builtinId="9" hidden="1"/>
    <cellStyle name="Followed Hyperlink" xfId="791" builtinId="9" hidden="1"/>
    <cellStyle name="Followed Hyperlink" xfId="793" builtinId="9" hidden="1"/>
    <cellStyle name="Followed Hyperlink" xfId="795" builtinId="9" hidden="1"/>
    <cellStyle name="Followed Hyperlink" xfId="797" builtinId="9" hidden="1"/>
    <cellStyle name="Followed Hyperlink" xfId="799" builtinId="9" hidden="1"/>
    <cellStyle name="Followed Hyperlink" xfId="801" builtinId="9" hidden="1"/>
    <cellStyle name="Followed Hyperlink" xfId="803" builtinId="9" hidden="1"/>
    <cellStyle name="Followed Hyperlink" xfId="805" builtinId="9" hidden="1"/>
    <cellStyle name="Followed Hyperlink" xfId="807" builtinId="9" hidden="1"/>
    <cellStyle name="Followed Hyperlink" xfId="809" builtinId="9" hidden="1"/>
    <cellStyle name="Followed Hyperlink" xfId="811" builtinId="9" hidden="1"/>
    <cellStyle name="Followed Hyperlink" xfId="813" builtinId="9" hidden="1"/>
    <cellStyle name="Followed Hyperlink" xfId="815" builtinId="9" hidden="1"/>
    <cellStyle name="Followed Hyperlink" xfId="817" builtinId="9" hidden="1"/>
    <cellStyle name="Followed Hyperlink" xfId="819" builtinId="9" hidden="1"/>
    <cellStyle name="Followed Hyperlink" xfId="821" builtinId="9" hidden="1"/>
    <cellStyle name="Followed Hyperlink" xfId="823" builtinId="9" hidden="1"/>
    <cellStyle name="Followed Hyperlink" xfId="825" builtinId="9" hidden="1"/>
    <cellStyle name="Followed Hyperlink" xfId="827" builtinId="9" hidden="1"/>
    <cellStyle name="Followed Hyperlink" xfId="829" builtinId="9" hidden="1"/>
    <cellStyle name="Followed Hyperlink" xfId="831" builtinId="9" hidden="1"/>
    <cellStyle name="Followed Hyperlink" xfId="833" builtinId="9" hidden="1"/>
    <cellStyle name="Followed Hyperlink" xfId="835" builtinId="9" hidden="1"/>
    <cellStyle name="Followed Hyperlink" xfId="837" builtinId="9" hidden="1"/>
    <cellStyle name="Followed Hyperlink" xfId="839" builtinId="9" hidden="1"/>
    <cellStyle name="Followed Hyperlink" xfId="841" builtinId="9" hidden="1"/>
    <cellStyle name="Followed Hyperlink" xfId="843" builtinId="9" hidden="1"/>
    <cellStyle name="Followed Hyperlink" xfId="845" builtinId="9" hidden="1"/>
    <cellStyle name="Followed Hyperlink" xfId="847" builtinId="9" hidden="1"/>
    <cellStyle name="Followed Hyperlink" xfId="849" builtinId="9" hidden="1"/>
    <cellStyle name="Followed Hyperlink" xfId="851" builtinId="9" hidden="1"/>
    <cellStyle name="Followed Hyperlink" xfId="853" builtinId="9" hidden="1"/>
    <cellStyle name="Followed Hyperlink" xfId="855" builtinId="9" hidden="1"/>
    <cellStyle name="Followed Hyperlink" xfId="857" builtinId="9" hidden="1"/>
    <cellStyle name="Followed Hyperlink" xfId="859" builtinId="9" hidden="1"/>
    <cellStyle name="Followed Hyperlink" xfId="861" builtinId="9" hidden="1"/>
    <cellStyle name="Followed Hyperlink" xfId="863" builtinId="9" hidden="1"/>
    <cellStyle name="Followed Hyperlink" xfId="865" builtinId="9" hidden="1"/>
    <cellStyle name="Followed Hyperlink" xfId="867" builtinId="9" hidden="1"/>
    <cellStyle name="Followed Hyperlink" xfId="869" builtinId="9" hidden="1"/>
    <cellStyle name="Followed Hyperlink" xfId="871" builtinId="9" hidden="1"/>
    <cellStyle name="Followed Hyperlink" xfId="873" builtinId="9" hidden="1"/>
    <cellStyle name="Followed Hyperlink" xfId="875" builtinId="9" hidden="1"/>
    <cellStyle name="Followed Hyperlink" xfId="877" builtinId="9" hidden="1"/>
    <cellStyle name="Followed Hyperlink" xfId="879" builtinId="9" hidden="1"/>
    <cellStyle name="Followed Hyperlink" xfId="881" builtinId="9" hidden="1"/>
    <cellStyle name="Followed Hyperlink" xfId="883" builtinId="9" hidden="1"/>
    <cellStyle name="Followed Hyperlink" xfId="885" builtinId="9" hidden="1"/>
    <cellStyle name="Followed Hyperlink" xfId="887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1" builtinId="8" hidden="1"/>
    <cellStyle name="Hyperlink" xfId="613" builtinId="8" hidden="1"/>
    <cellStyle name="Hyperlink" xfId="615" builtinId="8" hidden="1"/>
    <cellStyle name="Hyperlink" xfId="617" builtinId="8" hidden="1"/>
    <cellStyle name="Hyperlink" xfId="619" builtinId="8" hidden="1"/>
    <cellStyle name="Hyperlink" xfId="621" builtinId="8" hidden="1"/>
    <cellStyle name="Hyperlink" xfId="623" builtinId="8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8" builtinId="8" hidden="1"/>
    <cellStyle name="Hyperlink" xfId="740" builtinId="8" hidden="1"/>
    <cellStyle name="Hyperlink" xfId="742" builtinId="8" hidden="1"/>
    <cellStyle name="Hyperlink" xfId="744" builtinId="8" hidden="1"/>
    <cellStyle name="Hyperlink" xfId="746" builtinId="8" hidden="1"/>
    <cellStyle name="Hyperlink" xfId="748" builtinId="8" hidden="1"/>
    <cellStyle name="Hyperlink" xfId="750" builtinId="8" hidden="1"/>
    <cellStyle name="Hyperlink" xfId="752" builtinId="8" hidden="1"/>
    <cellStyle name="Hyperlink" xfId="754" builtinId="8" hidden="1"/>
    <cellStyle name="Hyperlink" xfId="756" builtinId="8" hidden="1"/>
    <cellStyle name="Hyperlink" xfId="758" builtinId="8" hidden="1"/>
    <cellStyle name="Hyperlink" xfId="760" builtinId="8" hidden="1"/>
    <cellStyle name="Hyperlink" xfId="762" builtinId="8" hidden="1"/>
    <cellStyle name="Hyperlink" xfId="764" builtinId="8" hidden="1"/>
    <cellStyle name="Hyperlink" xfId="766" builtinId="8" hidden="1"/>
    <cellStyle name="Hyperlink" xfId="768" builtinId="8" hidden="1"/>
    <cellStyle name="Hyperlink" xfId="770" builtinId="8" hidden="1"/>
    <cellStyle name="Hyperlink" xfId="772" builtinId="8" hidden="1"/>
    <cellStyle name="Hyperlink" xfId="774" builtinId="8" hidden="1"/>
    <cellStyle name="Hyperlink" xfId="776" builtinId="8" hidden="1"/>
    <cellStyle name="Hyperlink" xfId="778" builtinId="8" hidden="1"/>
    <cellStyle name="Hyperlink" xfId="780" builtinId="8" hidden="1"/>
    <cellStyle name="Hyperlink" xfId="782" builtinId="8" hidden="1"/>
    <cellStyle name="Hyperlink" xfId="784" builtinId="8" hidden="1"/>
    <cellStyle name="Hyperlink" xfId="786" builtinId="8" hidden="1"/>
    <cellStyle name="Hyperlink" xfId="788" builtinId="8" hidden="1"/>
    <cellStyle name="Hyperlink" xfId="790" builtinId="8" hidden="1"/>
    <cellStyle name="Hyperlink" xfId="792" builtinId="8" hidden="1"/>
    <cellStyle name="Hyperlink" xfId="794" builtinId="8" hidden="1"/>
    <cellStyle name="Hyperlink" xfId="796" builtinId="8" hidden="1"/>
    <cellStyle name="Hyperlink" xfId="798" builtinId="8" hidden="1"/>
    <cellStyle name="Hyperlink" xfId="800" builtinId="8" hidden="1"/>
    <cellStyle name="Hyperlink" xfId="802" builtinId="8" hidden="1"/>
    <cellStyle name="Hyperlink" xfId="804" builtinId="8" hidden="1"/>
    <cellStyle name="Hyperlink" xfId="806" builtinId="8" hidden="1"/>
    <cellStyle name="Hyperlink" xfId="808" builtinId="8" hidden="1"/>
    <cellStyle name="Hyperlink" xfId="810" builtinId="8" hidden="1"/>
    <cellStyle name="Hyperlink" xfId="812" builtinId="8" hidden="1"/>
    <cellStyle name="Hyperlink" xfId="814" builtinId="8" hidden="1"/>
    <cellStyle name="Hyperlink" xfId="816" builtinId="8" hidden="1"/>
    <cellStyle name="Hyperlink" xfId="818" builtinId="8" hidden="1"/>
    <cellStyle name="Hyperlink" xfId="820" builtinId="8" hidden="1"/>
    <cellStyle name="Hyperlink" xfId="822" builtinId="8" hidden="1"/>
    <cellStyle name="Hyperlink" xfId="824" builtinId="8" hidden="1"/>
    <cellStyle name="Hyperlink" xfId="826" builtinId="8" hidden="1"/>
    <cellStyle name="Hyperlink" xfId="828" builtinId="8" hidden="1"/>
    <cellStyle name="Hyperlink" xfId="830" builtinId="8" hidden="1"/>
    <cellStyle name="Hyperlink" xfId="832" builtinId="8" hidden="1"/>
    <cellStyle name="Hyperlink" xfId="834" builtinId="8" hidden="1"/>
    <cellStyle name="Hyperlink" xfId="836" builtinId="8" hidden="1"/>
    <cellStyle name="Hyperlink" xfId="838" builtinId="8" hidden="1"/>
    <cellStyle name="Hyperlink" xfId="840" builtinId="8" hidden="1"/>
    <cellStyle name="Hyperlink" xfId="842" builtinId="8" hidden="1"/>
    <cellStyle name="Hyperlink" xfId="844" builtinId="8" hidden="1"/>
    <cellStyle name="Hyperlink" xfId="846" builtinId="8" hidden="1"/>
    <cellStyle name="Hyperlink" xfId="848" builtinId="8" hidden="1"/>
    <cellStyle name="Hyperlink" xfId="850" builtinId="8" hidden="1"/>
    <cellStyle name="Hyperlink" xfId="852" builtinId="8" hidden="1"/>
    <cellStyle name="Hyperlink" xfId="854" builtinId="8" hidden="1"/>
    <cellStyle name="Hyperlink" xfId="856" builtinId="8" hidden="1"/>
    <cellStyle name="Hyperlink" xfId="858" builtinId="8" hidden="1"/>
    <cellStyle name="Hyperlink" xfId="860" builtinId="8" hidden="1"/>
    <cellStyle name="Hyperlink" xfId="862" builtinId="8" hidden="1"/>
    <cellStyle name="Hyperlink" xfId="864" builtinId="8" hidden="1"/>
    <cellStyle name="Hyperlink" xfId="866" builtinId="8" hidden="1"/>
    <cellStyle name="Hyperlink" xfId="868" builtinId="8" hidden="1"/>
    <cellStyle name="Hyperlink" xfId="870" builtinId="8" hidden="1"/>
    <cellStyle name="Hyperlink" xfId="872" builtinId="8" hidden="1"/>
    <cellStyle name="Hyperlink" xfId="874" builtinId="8" hidden="1"/>
    <cellStyle name="Hyperlink" xfId="876" builtinId="8" hidden="1"/>
    <cellStyle name="Hyperlink" xfId="878" builtinId="8" hidden="1"/>
    <cellStyle name="Hyperlink" xfId="880" builtinId="8" hidden="1"/>
    <cellStyle name="Hyperlink" xfId="882" builtinId="8" hidden="1"/>
    <cellStyle name="Hyperlink" xfId="884" builtinId="8" hidden="1"/>
    <cellStyle name="Hyperlink" xfId="886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Normal" xfId="0" builtinId="0"/>
    <cellStyle name="Normal 2" xfId="735" xr:uid="{00000000-0005-0000-0000-000097030000}"/>
    <cellStyle name="Percent" xfId="120" builtinId="5"/>
    <cellStyle name="Percent 2" xfId="737" xr:uid="{00000000-0005-0000-0000-00009903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289560</xdr:colOff>
      <xdr:row>6</xdr:row>
      <xdr:rowOff>53340</xdr:rowOff>
    </xdr:from>
    <xdr:ext cx="2842260" cy="2649880"/>
    <xdr:pic>
      <xdr:nvPicPr>
        <xdr:cNvPr id="2" name="Picture 1">
          <a:extLst>
            <a:ext uri="{FF2B5EF4-FFF2-40B4-BE49-F238E27FC236}">
              <a16:creationId xmlns:a16="http://schemas.microsoft.com/office/drawing/2014/main" id="{84607C75-7CD2-4445-8602-238BC4B9CC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9560" y="1242060"/>
          <a:ext cx="2842260" cy="2649880"/>
        </a:xfrm>
        <a:prstGeom prst="rect">
          <a:avLst/>
        </a:prstGeom>
      </xdr:spPr>
    </xdr:pic>
    <xdr:clientData/>
  </xdr:oneCellAnchor>
  <xdr:oneCellAnchor>
    <xdr:from>
      <xdr:col>0</xdr:col>
      <xdr:colOff>152400</xdr:colOff>
      <xdr:row>0</xdr:row>
      <xdr:rowOff>121920</xdr:rowOff>
    </xdr:from>
    <xdr:ext cx="731520" cy="720121"/>
    <xdr:pic>
      <xdr:nvPicPr>
        <xdr:cNvPr id="3" name="Picture 2">
          <a:extLst>
            <a:ext uri="{FF2B5EF4-FFF2-40B4-BE49-F238E27FC236}">
              <a16:creationId xmlns:a16="http://schemas.microsoft.com/office/drawing/2014/main" id="{C97CEEE7-53B9-4EB2-B423-0BD7D6BFB2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400" y="121920"/>
          <a:ext cx="731520" cy="720121"/>
        </a:xfrm>
        <a:prstGeom prst="rect">
          <a:avLst/>
        </a:prstGeom>
      </xdr:spPr>
    </xdr:pic>
    <xdr:clientData/>
  </xdr:oneCellAnchor>
  <xdr:oneCellAnchor>
    <xdr:from>
      <xdr:col>1</xdr:col>
      <xdr:colOff>190500</xdr:colOff>
      <xdr:row>0</xdr:row>
      <xdr:rowOff>91440</xdr:rowOff>
    </xdr:from>
    <xdr:ext cx="1727200" cy="718402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D4C90EAD-C476-4E99-96C5-CE7241860720}"/>
            </a:ext>
          </a:extLst>
        </xdr:cNvPr>
        <xdr:cNvSpPr txBox="1"/>
      </xdr:nvSpPr>
      <xdr:spPr>
        <a:xfrm>
          <a:off x="1127760" y="91440"/>
          <a:ext cx="1727200" cy="7184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US" sz="1000">
              <a:latin typeface="Candara" panose="020E0502030303020204" pitchFamily="34" charset="0"/>
              <a:cs typeface="Avenir Light"/>
            </a:rPr>
            <a:t>1370 N. Dynamics St. #F</a:t>
          </a:r>
        </a:p>
        <a:p>
          <a:r>
            <a:rPr lang="en-US" sz="1000">
              <a:latin typeface="Candara" panose="020E0502030303020204" pitchFamily="34" charset="0"/>
              <a:cs typeface="Avenir Light"/>
            </a:rPr>
            <a:t>Anaheim, CA 92806</a:t>
          </a:r>
        </a:p>
        <a:p>
          <a:r>
            <a:rPr lang="en-US" sz="1000">
              <a:latin typeface="Candara" panose="020E0502030303020204" pitchFamily="34" charset="0"/>
              <a:cs typeface="Avenir Light"/>
            </a:rPr>
            <a:t>Phone (</a:t>
          </a:r>
          <a:r>
            <a:rPr lang="en-US" altLang="zh-CN" sz="1000">
              <a:latin typeface="Candara" panose="020E0502030303020204" pitchFamily="34" charset="0"/>
              <a:cs typeface="Avenir Light"/>
            </a:rPr>
            <a:t>714</a:t>
          </a:r>
          <a:r>
            <a:rPr lang="en-US" sz="1000">
              <a:latin typeface="Candara" panose="020E0502030303020204" pitchFamily="34" charset="0"/>
              <a:cs typeface="Avenir Light"/>
            </a:rPr>
            <a:t>) 8</a:t>
          </a:r>
          <a:r>
            <a:rPr lang="en-US" altLang="zh-CN" sz="1000">
              <a:latin typeface="Candara" panose="020E0502030303020204" pitchFamily="34" charset="0"/>
              <a:cs typeface="Avenir Light"/>
            </a:rPr>
            <a:t>58</a:t>
          </a:r>
          <a:r>
            <a:rPr lang="en-US" sz="1000">
              <a:latin typeface="Candara" panose="020E0502030303020204" pitchFamily="34" charset="0"/>
              <a:cs typeface="Avenir Light"/>
            </a:rPr>
            <a:t> </a:t>
          </a:r>
          <a:r>
            <a:rPr lang="en-US" altLang="zh-CN" sz="1000">
              <a:latin typeface="Candara" panose="020E0502030303020204" pitchFamily="34" charset="0"/>
              <a:cs typeface="Avenir Light"/>
            </a:rPr>
            <a:t>1856</a:t>
          </a:r>
          <a:r>
            <a:rPr lang="en-US" sz="1000">
              <a:latin typeface="Candara" panose="020E0502030303020204" pitchFamily="34" charset="0"/>
              <a:cs typeface="Avenir Light"/>
            </a:rPr>
            <a:t>  </a:t>
          </a:r>
        </a:p>
        <a:p>
          <a:r>
            <a:rPr lang="en-US" sz="1000">
              <a:latin typeface="Candara" panose="020E0502030303020204" pitchFamily="34" charset="0"/>
              <a:cs typeface="Avenir Light"/>
            </a:rPr>
            <a:t>Email: orders@lab57.net</a:t>
          </a:r>
        </a:p>
      </xdr:txBody>
    </xdr:sp>
    <xdr:clientData/>
  </xdr:oneCellAnchor>
  <xdr:twoCellAnchor editAs="oneCell">
    <xdr:from>
      <xdr:col>3</xdr:col>
      <xdr:colOff>779144</xdr:colOff>
      <xdr:row>8</xdr:row>
      <xdr:rowOff>139064</xdr:rowOff>
    </xdr:from>
    <xdr:to>
      <xdr:col>7</xdr:col>
      <xdr:colOff>474750</xdr:colOff>
      <xdr:row>19</xdr:row>
      <xdr:rowOff>60959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CDC3BA-8B4E-4D15-AD41-E26EDDBB5C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74563" r="76762" b="5311"/>
        <a:stretch/>
      </xdr:blipFill>
      <xdr:spPr>
        <a:xfrm>
          <a:off x="3636644" y="1739264"/>
          <a:ext cx="3132226" cy="21278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AO190"/>
  <sheetViews>
    <sheetView topLeftCell="C1" workbookViewId="0">
      <pane ySplit="5" topLeftCell="A6" activePane="bottomLeft" state="frozen"/>
      <selection activeCell="O6" sqref="O6"/>
      <selection pane="bottomLeft" activeCell="O6" sqref="O6"/>
    </sheetView>
  </sheetViews>
  <sheetFormatPr defaultColWidth="10.796875" defaultRowHeight="15" x14ac:dyDescent="0.3"/>
  <cols>
    <col min="1" max="1" width="10.796875" style="44"/>
    <col min="2" max="2" width="20" style="44" customWidth="1"/>
    <col min="3" max="3" width="63" style="44" customWidth="1"/>
    <col min="4" max="4" width="15.796875" style="44" customWidth="1"/>
    <col min="5" max="5" width="17.5" style="44" customWidth="1"/>
    <col min="6" max="6" width="19.796875" style="44" hidden="1" customWidth="1"/>
    <col min="7" max="9" width="7" style="44" hidden="1" customWidth="1"/>
    <col min="10" max="15" width="8.796875" style="44" hidden="1" customWidth="1"/>
    <col min="16" max="19" width="17.296875" style="44" customWidth="1"/>
    <col min="20" max="20" width="13" style="44" customWidth="1"/>
    <col min="21" max="21" width="25.19921875" style="44" customWidth="1"/>
    <col min="22" max="22" width="10.69921875" style="44" customWidth="1"/>
    <col min="23" max="23" width="10.69921875" style="98" customWidth="1"/>
    <col min="24" max="24" width="10.69921875" style="44" customWidth="1"/>
    <col min="25" max="25" width="10.69921875" style="113" customWidth="1"/>
    <col min="26" max="26" width="10.69921875" style="44" customWidth="1"/>
    <col min="27" max="27" width="10.69921875" style="106" customWidth="1"/>
    <col min="28" max="28" width="2.19921875" style="130" customWidth="1"/>
    <col min="29" max="30" width="10.69921875" style="44" customWidth="1"/>
    <col min="31" max="31" width="25.19921875" style="44" customWidth="1"/>
    <col min="32" max="33" width="15.796875" style="44" customWidth="1"/>
    <col min="34" max="34" width="18.19921875" style="44" customWidth="1"/>
    <col min="35" max="37" width="17.296875" style="44" customWidth="1"/>
    <col min="38" max="38" width="14.5" style="44" customWidth="1"/>
    <col min="39" max="39" width="17" style="44" customWidth="1"/>
    <col min="40" max="40" width="13.5" style="44" customWidth="1"/>
    <col min="41" max="16384" width="10.796875" style="44"/>
  </cols>
  <sheetData>
    <row r="2" spans="2:41" x14ac:dyDescent="0.3">
      <c r="P2" s="90"/>
      <c r="Q2" s="90"/>
      <c r="R2" s="90" t="e">
        <f>AE6+AC6+120+50</f>
        <v>#N/A</v>
      </c>
      <c r="S2" s="89" t="e">
        <f>R2/P6</f>
        <v>#N/A</v>
      </c>
      <c r="T2" s="89"/>
    </row>
    <row r="3" spans="2:41" ht="16.05" customHeight="1" x14ac:dyDescent="0.3">
      <c r="B3" s="189" t="s">
        <v>0</v>
      </c>
      <c r="C3" s="189" t="s">
        <v>1</v>
      </c>
      <c r="D3" s="189" t="s">
        <v>21</v>
      </c>
      <c r="E3" s="198" t="s">
        <v>32</v>
      </c>
      <c r="F3" s="194" t="s">
        <v>51</v>
      </c>
      <c r="G3" s="194"/>
      <c r="H3" s="194"/>
      <c r="I3" s="195"/>
      <c r="J3" s="201" t="s">
        <v>10</v>
      </c>
      <c r="K3" s="202"/>
      <c r="L3" s="202"/>
      <c r="M3" s="202"/>
      <c r="N3" s="202"/>
      <c r="O3" s="203"/>
      <c r="P3" s="207" t="s">
        <v>129</v>
      </c>
      <c r="Q3" s="207" t="s">
        <v>136</v>
      </c>
      <c r="R3" s="207" t="s">
        <v>134</v>
      </c>
      <c r="S3" s="204" t="s">
        <v>135</v>
      </c>
      <c r="T3" s="128"/>
      <c r="U3" s="189" t="s">
        <v>30</v>
      </c>
      <c r="V3" s="208" t="s">
        <v>152</v>
      </c>
      <c r="W3" s="211" t="s">
        <v>153</v>
      </c>
      <c r="X3" s="208" t="s">
        <v>118</v>
      </c>
      <c r="Y3" s="214" t="s">
        <v>154</v>
      </c>
      <c r="Z3" s="208" t="s">
        <v>155</v>
      </c>
      <c r="AA3" s="217" t="s">
        <v>156</v>
      </c>
      <c r="AB3" s="131"/>
      <c r="AC3" s="192" t="s">
        <v>128</v>
      </c>
      <c r="AD3" s="192" t="s">
        <v>151</v>
      </c>
      <c r="AE3" s="187" t="s">
        <v>132</v>
      </c>
      <c r="AF3" s="200" t="s">
        <v>104</v>
      </c>
      <c r="AG3" s="186" t="s">
        <v>157</v>
      </c>
      <c r="AH3" s="81" t="s">
        <v>108</v>
      </c>
      <c r="AI3" s="82"/>
      <c r="AJ3" s="82"/>
      <c r="AK3" s="46" t="s">
        <v>129</v>
      </c>
      <c r="AL3" s="46" t="s">
        <v>105</v>
      </c>
      <c r="AM3" s="187" t="s">
        <v>131</v>
      </c>
      <c r="AN3" s="187" t="s">
        <v>130</v>
      </c>
    </row>
    <row r="4" spans="2:41" s="80" customFormat="1" x14ac:dyDescent="0.3">
      <c r="B4" s="190"/>
      <c r="C4" s="190"/>
      <c r="D4" s="191"/>
      <c r="E4" s="199"/>
      <c r="F4" s="196"/>
      <c r="G4" s="196"/>
      <c r="H4" s="196"/>
      <c r="I4" s="197"/>
      <c r="J4" s="201" t="s">
        <v>2</v>
      </c>
      <c r="K4" s="202"/>
      <c r="L4" s="202" t="s">
        <v>5</v>
      </c>
      <c r="M4" s="202"/>
      <c r="N4" s="202" t="s">
        <v>6</v>
      </c>
      <c r="O4" s="203"/>
      <c r="P4" s="205"/>
      <c r="Q4" s="205"/>
      <c r="R4" s="205"/>
      <c r="S4" s="205"/>
      <c r="T4" s="125"/>
      <c r="U4" s="190"/>
      <c r="V4" s="209"/>
      <c r="W4" s="212"/>
      <c r="X4" s="209"/>
      <c r="Y4" s="215"/>
      <c r="Z4" s="209"/>
      <c r="AA4" s="218"/>
      <c r="AB4" s="132"/>
      <c r="AC4" s="193"/>
      <c r="AD4" s="193"/>
      <c r="AE4" s="188"/>
      <c r="AF4" s="200"/>
      <c r="AG4" s="186"/>
      <c r="AH4" s="81" t="s">
        <v>106</v>
      </c>
      <c r="AI4" s="78"/>
      <c r="AJ4" s="78"/>
      <c r="AK4" s="78" t="s">
        <v>106</v>
      </c>
      <c r="AL4" s="78" t="s">
        <v>107</v>
      </c>
      <c r="AM4" s="188"/>
      <c r="AN4" s="188"/>
      <c r="AO4" s="80" t="s">
        <v>109</v>
      </c>
    </row>
    <row r="5" spans="2:41" x14ac:dyDescent="0.3">
      <c r="B5" s="191"/>
      <c r="C5" s="191"/>
      <c r="D5" s="47" t="s">
        <v>31</v>
      </c>
      <c r="E5" s="47" t="s">
        <v>33</v>
      </c>
      <c r="F5" s="50" t="s">
        <v>11</v>
      </c>
      <c r="G5" s="49" t="s">
        <v>7</v>
      </c>
      <c r="H5" s="49" t="s">
        <v>8</v>
      </c>
      <c r="I5" s="48" t="s">
        <v>9</v>
      </c>
      <c r="J5" s="47" t="s">
        <v>3</v>
      </c>
      <c r="K5" s="49" t="s">
        <v>4</v>
      </c>
      <c r="L5" s="49" t="s">
        <v>3</v>
      </c>
      <c r="M5" s="49" t="s">
        <v>4</v>
      </c>
      <c r="N5" s="49" t="s">
        <v>3</v>
      </c>
      <c r="O5" s="48" t="s">
        <v>4</v>
      </c>
      <c r="P5" s="206"/>
      <c r="Q5" s="206"/>
      <c r="R5" s="206"/>
      <c r="S5" s="206"/>
      <c r="T5" s="126"/>
      <c r="U5" s="191"/>
      <c r="V5" s="210"/>
      <c r="W5" s="213"/>
      <c r="X5" s="210"/>
      <c r="Y5" s="216"/>
      <c r="Z5" s="210"/>
      <c r="AA5" s="219"/>
      <c r="AB5" s="133"/>
      <c r="AC5" s="193"/>
      <c r="AD5" s="193"/>
      <c r="AE5" s="188"/>
      <c r="AF5" s="200"/>
      <c r="AG5" s="186"/>
      <c r="AH5" s="79">
        <v>0.2</v>
      </c>
      <c r="AI5" s="78"/>
      <c r="AJ5" s="78"/>
      <c r="AK5" s="78">
        <v>0.7</v>
      </c>
      <c r="AL5" s="78">
        <v>0.4</v>
      </c>
      <c r="AM5" s="188"/>
      <c r="AN5" s="188"/>
      <c r="AO5" s="77" t="e">
        <f>AVERAGE(AN6:AN123)</f>
        <v>#N/A</v>
      </c>
    </row>
    <row r="6" spans="2:41" x14ac:dyDescent="0.3">
      <c r="B6" s="146" t="s">
        <v>141</v>
      </c>
      <c r="C6" s="43" t="s">
        <v>48</v>
      </c>
      <c r="D6" s="47" t="s">
        <v>34</v>
      </c>
      <c r="E6" s="47" t="s">
        <v>122</v>
      </c>
      <c r="F6" s="50"/>
      <c r="G6" s="49"/>
      <c r="H6" s="49"/>
      <c r="I6" s="48"/>
      <c r="J6" s="47">
        <v>24</v>
      </c>
      <c r="K6" s="52">
        <f>25.4*J6</f>
        <v>609.59999999999991</v>
      </c>
      <c r="L6" s="49">
        <v>24</v>
      </c>
      <c r="M6" s="49">
        <v>610</v>
      </c>
      <c r="N6" s="49"/>
      <c r="O6" s="48">
        <v>546</v>
      </c>
      <c r="P6" s="51" t="e">
        <f>(U6+AF6)*(1+100%)</f>
        <v>#N/A</v>
      </c>
      <c r="Q6" s="51" t="e">
        <f>P6*0.83</f>
        <v>#N/A</v>
      </c>
      <c r="R6" s="51" t="e">
        <f>P6*0.6</f>
        <v>#N/A</v>
      </c>
      <c r="S6" s="51" t="e">
        <f>AE6+AC6+AF6</f>
        <v>#N/A</v>
      </c>
      <c r="T6" s="51"/>
      <c r="U6" s="51" t="e">
        <f>'Vanity Cabinet Material Cost'!G6</f>
        <v>#N/A</v>
      </c>
      <c r="V6" s="51">
        <f>'Vanity Cabinet Material Cost'!S6</f>
        <v>-1.1034761402856139</v>
      </c>
      <c r="W6" s="121" t="e">
        <f>V6/U6</f>
        <v>#N/A</v>
      </c>
      <c r="X6" s="51" t="e">
        <f>'Vanity Cabinet Material Cost'!M6</f>
        <v>#N/A</v>
      </c>
      <c r="Y6" s="122" t="e">
        <f>X6/U6</f>
        <v>#N/A</v>
      </c>
      <c r="Z6" s="51" t="e">
        <f>U6-V6-X6</f>
        <v>#N/A</v>
      </c>
      <c r="AA6" s="123" t="e">
        <f>Z6/U6</f>
        <v>#N/A</v>
      </c>
      <c r="AB6" s="134"/>
      <c r="AC6" s="53">
        <f>'Vanity Cabinet Material Cost'!F6</f>
        <v>-0.4871238659143986</v>
      </c>
      <c r="AD6" s="129" t="e">
        <f>AC6/U6</f>
        <v>#N/A</v>
      </c>
      <c r="AE6" s="51" t="e">
        <f>U6-AC6</f>
        <v>#N/A</v>
      </c>
      <c r="AF6" s="65">
        <v>120</v>
      </c>
      <c r="AG6" s="65">
        <f>AF6+AC6</f>
        <v>119.5128761340856</v>
      </c>
      <c r="AH6" s="64"/>
      <c r="AI6" s="51"/>
      <c r="AJ6" s="51"/>
      <c r="AK6" s="51" t="e">
        <f>(U6+AF6)*(1+$AK$5)</f>
        <v>#N/A</v>
      </c>
      <c r="AL6" s="51" t="e">
        <f>AK6*(1-$AL$5)</f>
        <v>#N/A</v>
      </c>
      <c r="AM6" s="53" t="e">
        <f>AL6-U6</f>
        <v>#N/A</v>
      </c>
      <c r="AN6" s="63" t="e">
        <f>AM6/AL6</f>
        <v>#N/A</v>
      </c>
    </row>
    <row r="7" spans="2:41" x14ac:dyDescent="0.3">
      <c r="B7" s="146" t="s">
        <v>142</v>
      </c>
      <c r="C7" s="29" t="s">
        <v>49</v>
      </c>
      <c r="D7" s="47" t="s">
        <v>34</v>
      </c>
      <c r="E7" s="47" t="s">
        <v>122</v>
      </c>
      <c r="F7" s="50"/>
      <c r="G7" s="49"/>
      <c r="H7" s="49"/>
      <c r="I7" s="48"/>
      <c r="J7" s="47">
        <v>30</v>
      </c>
      <c r="K7" s="52">
        <f>25.4*J7</f>
        <v>762</v>
      </c>
      <c r="L7" s="49">
        <v>24</v>
      </c>
      <c r="M7" s="49">
        <v>610</v>
      </c>
      <c r="N7" s="49"/>
      <c r="O7" s="48">
        <v>546</v>
      </c>
      <c r="P7" s="51" t="e">
        <f>(U7+AF7)*(1+100%)</f>
        <v>#REF!</v>
      </c>
      <c r="Q7" s="51" t="e">
        <f t="shared" ref="Q7:Q9" si="0">P7*0.83</f>
        <v>#REF!</v>
      </c>
      <c r="R7" s="51" t="e">
        <f t="shared" ref="R7:R9" si="1">P7*0.6</f>
        <v>#REF!</v>
      </c>
      <c r="S7" s="51" t="e">
        <f>AE7+AC7+AF7</f>
        <v>#REF!</v>
      </c>
      <c r="T7" s="51"/>
      <c r="U7" s="51" t="e">
        <f>'Vanity Cabinet Material Cost'!#REF!</f>
        <v>#REF!</v>
      </c>
      <c r="V7" s="51" t="e">
        <f>'Vanity Cabinet Material Cost'!#REF!</f>
        <v>#REF!</v>
      </c>
      <c r="W7" s="121" t="e">
        <f t="shared" ref="W7:W9" si="2">V7/U7</f>
        <v>#REF!</v>
      </c>
      <c r="X7" s="51" t="e">
        <f>'Vanity Cabinet Material Cost'!#REF!</f>
        <v>#REF!</v>
      </c>
      <c r="Y7" s="122" t="e">
        <f t="shared" ref="Y7:Y9" si="3">X7/U7</f>
        <v>#REF!</v>
      </c>
      <c r="Z7" s="51" t="e">
        <f t="shared" ref="Z7:Z9" si="4">U7-V7-X7</f>
        <v>#REF!</v>
      </c>
      <c r="AA7" s="123" t="e">
        <f t="shared" ref="AA7:AA9" si="5">Z7/U7</f>
        <v>#REF!</v>
      </c>
      <c r="AB7" s="134"/>
      <c r="AC7" s="53" t="e">
        <f>'Vanity Cabinet Material Cost'!#REF!</f>
        <v>#REF!</v>
      </c>
      <c r="AD7" s="129" t="e">
        <f t="shared" ref="AD7:AD9" si="6">AC7/U7</f>
        <v>#REF!</v>
      </c>
      <c r="AE7" s="51" t="e">
        <f>U7-AC7</f>
        <v>#REF!</v>
      </c>
      <c r="AF7" s="65">
        <v>120</v>
      </c>
      <c r="AG7" s="65" t="e">
        <f t="shared" ref="AG7:AG70" si="7">AF7+AC7</f>
        <v>#REF!</v>
      </c>
      <c r="AH7" s="65"/>
      <c r="AI7" s="51"/>
      <c r="AJ7" s="51"/>
      <c r="AK7" s="51" t="e">
        <f>(U7+AF7)*(1+$AK$5)</f>
        <v>#REF!</v>
      </c>
      <c r="AL7" s="51" t="e">
        <f>AK7*(1-$AL$5)</f>
        <v>#REF!</v>
      </c>
      <c r="AM7" s="53" t="e">
        <f>AL7-U7</f>
        <v>#REF!</v>
      </c>
      <c r="AN7" s="63" t="e">
        <f>AM7/AL7</f>
        <v>#REF!</v>
      </c>
    </row>
    <row r="8" spans="2:41" x14ac:dyDescent="0.3">
      <c r="B8" s="43" t="s">
        <v>143</v>
      </c>
      <c r="C8" s="43" t="s">
        <v>47</v>
      </c>
      <c r="D8" s="47" t="s">
        <v>34</v>
      </c>
      <c r="E8" s="47" t="s">
        <v>122</v>
      </c>
      <c r="F8" s="50"/>
      <c r="G8" s="49"/>
      <c r="H8" s="49"/>
      <c r="I8" s="48"/>
      <c r="J8" s="47">
        <v>36</v>
      </c>
      <c r="K8" s="52">
        <f>25.4*J8</f>
        <v>914.4</v>
      </c>
      <c r="L8" s="49">
        <v>24</v>
      </c>
      <c r="M8" s="49">
        <v>610</v>
      </c>
      <c r="N8" s="49"/>
      <c r="O8" s="48">
        <v>546</v>
      </c>
      <c r="P8" s="51" t="e">
        <f>(U8+AF8)*(1+100%)</f>
        <v>#REF!</v>
      </c>
      <c r="Q8" s="51" t="e">
        <f t="shared" si="0"/>
        <v>#REF!</v>
      </c>
      <c r="R8" s="51" t="e">
        <f t="shared" si="1"/>
        <v>#REF!</v>
      </c>
      <c r="S8" s="51" t="e">
        <f>AE8+AC8+AF8</f>
        <v>#REF!</v>
      </c>
      <c r="T8" s="51"/>
      <c r="U8" s="51" t="e">
        <f>'Vanity Cabinet Material Cost'!#REF!</f>
        <v>#REF!</v>
      </c>
      <c r="V8" s="51" t="e">
        <f>'Vanity Cabinet Material Cost'!#REF!</f>
        <v>#REF!</v>
      </c>
      <c r="W8" s="121" t="e">
        <f t="shared" si="2"/>
        <v>#REF!</v>
      </c>
      <c r="X8" s="51" t="e">
        <f>'Vanity Cabinet Material Cost'!#REF!</f>
        <v>#REF!</v>
      </c>
      <c r="Y8" s="122" t="e">
        <f t="shared" si="3"/>
        <v>#REF!</v>
      </c>
      <c r="Z8" s="51" t="e">
        <f t="shared" si="4"/>
        <v>#REF!</v>
      </c>
      <c r="AA8" s="123" t="e">
        <f t="shared" si="5"/>
        <v>#REF!</v>
      </c>
      <c r="AB8" s="134"/>
      <c r="AC8" s="53" t="e">
        <f>'Vanity Cabinet Material Cost'!#REF!</f>
        <v>#REF!</v>
      </c>
      <c r="AD8" s="129" t="e">
        <f t="shared" si="6"/>
        <v>#REF!</v>
      </c>
      <c r="AE8" s="51" t="e">
        <f>U8-AC8</f>
        <v>#REF!</v>
      </c>
      <c r="AF8" s="65">
        <v>120</v>
      </c>
      <c r="AG8" s="65" t="e">
        <f t="shared" si="7"/>
        <v>#REF!</v>
      </c>
      <c r="AH8" s="65"/>
      <c r="AI8" s="51"/>
      <c r="AJ8" s="51"/>
      <c r="AK8" s="51" t="e">
        <f>(U8+AF8)*(1+$AK$5)</f>
        <v>#REF!</v>
      </c>
      <c r="AL8" s="51" t="e">
        <f>AK8*(1-$AL$5)</f>
        <v>#REF!</v>
      </c>
      <c r="AM8" s="53" t="e">
        <f>AL8-U8</f>
        <v>#REF!</v>
      </c>
      <c r="AN8" s="63" t="e">
        <f>AM8/AL8</f>
        <v>#REF!</v>
      </c>
    </row>
    <row r="9" spans="2:41" ht="16.05" customHeight="1" x14ac:dyDescent="0.3">
      <c r="B9" s="28" t="s">
        <v>144</v>
      </c>
      <c r="C9" s="43" t="s">
        <v>50</v>
      </c>
      <c r="D9" s="47" t="s">
        <v>34</v>
      </c>
      <c r="E9" s="47" t="s">
        <v>122</v>
      </c>
      <c r="F9" s="50"/>
      <c r="G9" s="49"/>
      <c r="H9" s="49"/>
      <c r="I9" s="48"/>
      <c r="J9" s="47">
        <v>42</v>
      </c>
      <c r="K9" s="52">
        <f>25.4*J9</f>
        <v>1066.8</v>
      </c>
      <c r="L9" s="49">
        <v>24</v>
      </c>
      <c r="M9" s="49">
        <v>610</v>
      </c>
      <c r="N9" s="49"/>
      <c r="O9" s="48">
        <v>546</v>
      </c>
      <c r="P9" s="51" t="e">
        <f>(U9+AF9)*(1+100%)</f>
        <v>#REF!</v>
      </c>
      <c r="Q9" s="51" t="e">
        <f t="shared" si="0"/>
        <v>#REF!</v>
      </c>
      <c r="R9" s="51" t="e">
        <f t="shared" si="1"/>
        <v>#REF!</v>
      </c>
      <c r="S9" s="51" t="e">
        <f>AE9+AC9+AF9</f>
        <v>#REF!</v>
      </c>
      <c r="T9" s="51"/>
      <c r="U9" s="51" t="e">
        <f>'Vanity Cabinet Material Cost'!#REF!</f>
        <v>#REF!</v>
      </c>
      <c r="V9" s="51" t="e">
        <f>'Vanity Cabinet Material Cost'!#REF!</f>
        <v>#REF!</v>
      </c>
      <c r="W9" s="121" t="e">
        <f t="shared" si="2"/>
        <v>#REF!</v>
      </c>
      <c r="X9" s="51" t="e">
        <f>'Vanity Cabinet Material Cost'!#REF!</f>
        <v>#REF!</v>
      </c>
      <c r="Y9" s="122" t="e">
        <f t="shared" si="3"/>
        <v>#REF!</v>
      </c>
      <c r="Z9" s="51" t="e">
        <f t="shared" si="4"/>
        <v>#REF!</v>
      </c>
      <c r="AA9" s="123" t="e">
        <f t="shared" si="5"/>
        <v>#REF!</v>
      </c>
      <c r="AB9" s="134"/>
      <c r="AC9" s="53" t="e">
        <f>'Vanity Cabinet Material Cost'!#REF!</f>
        <v>#REF!</v>
      </c>
      <c r="AD9" s="129" t="e">
        <f t="shared" si="6"/>
        <v>#REF!</v>
      </c>
      <c r="AE9" s="51" t="e">
        <f>U9-AC9</f>
        <v>#REF!</v>
      </c>
      <c r="AF9" s="65">
        <v>150</v>
      </c>
      <c r="AG9" s="65" t="e">
        <f t="shared" si="7"/>
        <v>#REF!</v>
      </c>
      <c r="AH9" s="65"/>
      <c r="AI9" s="51"/>
      <c r="AJ9" s="51"/>
      <c r="AK9" s="51" t="e">
        <f>(U9+AF9)*(1+$AK$5)</f>
        <v>#REF!</v>
      </c>
      <c r="AL9" s="51" t="e">
        <f>AK9*(1-$AL$5)</f>
        <v>#REF!</v>
      </c>
      <c r="AM9" s="53" t="e">
        <f>AL9-U9</f>
        <v>#REF!</v>
      </c>
      <c r="AN9" s="63" t="e">
        <f>AM9/AL9</f>
        <v>#REF!</v>
      </c>
    </row>
    <row r="10" spans="2:41" x14ac:dyDescent="0.3">
      <c r="B10" s="54"/>
      <c r="C10" s="54"/>
      <c r="D10" s="47"/>
      <c r="E10" s="47"/>
      <c r="F10" s="50"/>
      <c r="G10" s="49"/>
      <c r="H10" s="49"/>
      <c r="I10" s="48"/>
      <c r="J10" s="47"/>
      <c r="K10" s="49"/>
      <c r="L10" s="49"/>
      <c r="M10" s="49"/>
      <c r="N10" s="49"/>
      <c r="O10" s="48"/>
      <c r="P10" s="82"/>
      <c r="Q10" s="82"/>
      <c r="R10" s="88"/>
      <c r="S10" s="82"/>
      <c r="T10" s="126"/>
      <c r="U10" s="54"/>
      <c r="V10" s="91"/>
      <c r="W10" s="100"/>
      <c r="X10" s="91"/>
      <c r="Y10" s="115"/>
      <c r="Z10" s="91"/>
      <c r="AA10" s="108"/>
      <c r="AB10" s="135"/>
      <c r="AC10" s="54"/>
      <c r="AD10" s="91"/>
      <c r="AE10" s="54"/>
      <c r="AI10" s="82"/>
      <c r="AJ10" s="82"/>
      <c r="AK10" s="46"/>
      <c r="AL10" s="46"/>
      <c r="AM10" s="46"/>
      <c r="AN10" s="46"/>
    </row>
    <row r="11" spans="2:41" x14ac:dyDescent="0.3">
      <c r="B11" s="41" t="s">
        <v>141</v>
      </c>
      <c r="C11" s="43" t="s">
        <v>48</v>
      </c>
      <c r="D11" s="47" t="s">
        <v>37</v>
      </c>
      <c r="E11" s="47" t="s">
        <v>122</v>
      </c>
      <c r="F11" s="50"/>
      <c r="G11" s="49"/>
      <c r="H11" s="49"/>
      <c r="I11" s="48"/>
      <c r="J11" s="47">
        <v>24</v>
      </c>
      <c r="K11" s="52">
        <f>J11*25.4</f>
        <v>609.59999999999991</v>
      </c>
      <c r="L11" s="49">
        <v>24</v>
      </c>
      <c r="M11" s="49">
        <v>610</v>
      </c>
      <c r="N11" s="49"/>
      <c r="O11" s="48">
        <v>546</v>
      </c>
      <c r="P11" s="51" t="e">
        <f>(U11+AF11)*(1+100%)</f>
        <v>#REF!</v>
      </c>
      <c r="Q11" s="51" t="e">
        <f t="shared" ref="Q11:Q14" si="8">P11*0.83</f>
        <v>#REF!</v>
      </c>
      <c r="R11" s="51" t="e">
        <f t="shared" ref="R11:R14" si="9">P11*0.6</f>
        <v>#REF!</v>
      </c>
      <c r="S11" s="51" t="e">
        <f>AE11+AC11+AF11</f>
        <v>#REF!</v>
      </c>
      <c r="T11" s="51"/>
      <c r="U11" s="51" t="e">
        <f>'Vanity Cabinet Material Cost'!#REF!</f>
        <v>#REF!</v>
      </c>
      <c r="V11" s="51" t="e">
        <f>'Vanity Cabinet Material Cost'!#REF!</f>
        <v>#REF!</v>
      </c>
      <c r="W11" s="121" t="e">
        <f>V11/U11</f>
        <v>#REF!</v>
      </c>
      <c r="X11" s="51" t="e">
        <f>'Vanity Cabinet Material Cost'!#REF!</f>
        <v>#REF!</v>
      </c>
      <c r="Y11" s="122" t="e">
        <f>X11/U11</f>
        <v>#REF!</v>
      </c>
      <c r="Z11" s="51" t="e">
        <f>U11-V11-X11</f>
        <v>#REF!</v>
      </c>
      <c r="AA11" s="123" t="e">
        <f>Z11/U11</f>
        <v>#REF!</v>
      </c>
      <c r="AB11" s="134"/>
      <c r="AC11" s="53" t="e">
        <f>'Vanity Cabinet Material Cost'!#REF!</f>
        <v>#REF!</v>
      </c>
      <c r="AD11" s="129" t="e">
        <f>AC11/U11</f>
        <v>#REF!</v>
      </c>
      <c r="AE11" s="51" t="e">
        <f>U11-AC11</f>
        <v>#REF!</v>
      </c>
      <c r="AF11" s="65">
        <v>120</v>
      </c>
      <c r="AG11" s="65" t="e">
        <f t="shared" si="7"/>
        <v>#REF!</v>
      </c>
      <c r="AH11" s="64"/>
      <c r="AI11" s="51"/>
      <c r="AJ11" s="51"/>
      <c r="AK11" s="51" t="e">
        <f>(U11*(1+AH11)+AF11)*(1+$AK$5)</f>
        <v>#REF!</v>
      </c>
      <c r="AL11" s="51" t="e">
        <f>AK11*(1-$AL$5)</f>
        <v>#REF!</v>
      </c>
      <c r="AM11" s="53" t="e">
        <f>AL11-U11</f>
        <v>#REF!</v>
      </c>
      <c r="AN11" s="63" t="e">
        <f>AM11/AL11</f>
        <v>#REF!</v>
      </c>
    </row>
    <row r="12" spans="2:41" x14ac:dyDescent="0.3">
      <c r="B12" s="41" t="s">
        <v>142</v>
      </c>
      <c r="C12" s="29" t="s">
        <v>49</v>
      </c>
      <c r="D12" s="47" t="s">
        <v>37</v>
      </c>
      <c r="E12" s="47" t="s">
        <v>122</v>
      </c>
      <c r="F12" s="50"/>
      <c r="G12" s="49"/>
      <c r="H12" s="49"/>
      <c r="I12" s="48"/>
      <c r="J12" s="47">
        <v>30</v>
      </c>
      <c r="K12" s="52">
        <f>J12*25.4</f>
        <v>762</v>
      </c>
      <c r="L12" s="49">
        <v>24</v>
      </c>
      <c r="M12" s="49">
        <v>610</v>
      </c>
      <c r="N12" s="49"/>
      <c r="O12" s="48">
        <v>546</v>
      </c>
      <c r="P12" s="51" t="e">
        <f>(U12+AF12)*(1+100%)</f>
        <v>#REF!</v>
      </c>
      <c r="Q12" s="51" t="e">
        <f t="shared" si="8"/>
        <v>#REF!</v>
      </c>
      <c r="R12" s="51" t="e">
        <f t="shared" si="9"/>
        <v>#REF!</v>
      </c>
      <c r="S12" s="51" t="e">
        <f>AE12+AC12+AF12</f>
        <v>#REF!</v>
      </c>
      <c r="T12" s="51"/>
      <c r="U12" s="51" t="e">
        <f>'Vanity Cabinet Material Cost'!#REF!</f>
        <v>#REF!</v>
      </c>
      <c r="V12" s="51" t="e">
        <f>'Vanity Cabinet Material Cost'!#REF!</f>
        <v>#REF!</v>
      </c>
      <c r="W12" s="121" t="e">
        <f t="shared" ref="W12:W14" si="10">V12/U12</f>
        <v>#REF!</v>
      </c>
      <c r="X12" s="51" t="e">
        <f>'Vanity Cabinet Material Cost'!#REF!</f>
        <v>#REF!</v>
      </c>
      <c r="Y12" s="122" t="e">
        <f t="shared" ref="Y12:Y14" si="11">X12/U12</f>
        <v>#REF!</v>
      </c>
      <c r="Z12" s="51" t="e">
        <f t="shared" ref="Z12:Z14" si="12">U12-V12-X12</f>
        <v>#REF!</v>
      </c>
      <c r="AA12" s="123" t="e">
        <f t="shared" ref="AA12:AA14" si="13">Z12/U12</f>
        <v>#REF!</v>
      </c>
      <c r="AB12" s="134"/>
      <c r="AC12" s="53" t="e">
        <f>'Vanity Cabinet Material Cost'!#REF!</f>
        <v>#REF!</v>
      </c>
      <c r="AD12" s="129" t="e">
        <f t="shared" ref="AD12:AD14" si="14">AC12/U12</f>
        <v>#REF!</v>
      </c>
      <c r="AE12" s="51" t="e">
        <f>U12-AC12</f>
        <v>#REF!</v>
      </c>
      <c r="AF12" s="65">
        <v>120</v>
      </c>
      <c r="AG12" s="65" t="e">
        <f t="shared" si="7"/>
        <v>#REF!</v>
      </c>
      <c r="AH12" s="64"/>
      <c r="AI12" s="51"/>
      <c r="AJ12" s="51"/>
      <c r="AK12" s="51" t="e">
        <f>(U12*(1+AH12)+AF12)*(1+$AK$5)</f>
        <v>#REF!</v>
      </c>
      <c r="AL12" s="51" t="e">
        <f>AK12*(1-$AL$5)</f>
        <v>#REF!</v>
      </c>
      <c r="AM12" s="53" t="e">
        <f>AL12-U12</f>
        <v>#REF!</v>
      </c>
      <c r="AN12" s="63" t="e">
        <f>AM12/AL12</f>
        <v>#REF!</v>
      </c>
    </row>
    <row r="13" spans="2:41" x14ac:dyDescent="0.3">
      <c r="B13" s="41" t="s">
        <v>143</v>
      </c>
      <c r="C13" s="43" t="s">
        <v>47</v>
      </c>
      <c r="D13" s="47" t="s">
        <v>37</v>
      </c>
      <c r="E13" s="47" t="s">
        <v>122</v>
      </c>
      <c r="F13" s="50"/>
      <c r="G13" s="49"/>
      <c r="H13" s="49"/>
      <c r="I13" s="48"/>
      <c r="J13" s="47">
        <v>36</v>
      </c>
      <c r="K13" s="52">
        <f>J13*25.4</f>
        <v>914.4</v>
      </c>
      <c r="L13" s="49">
        <v>24</v>
      </c>
      <c r="M13" s="49">
        <v>610</v>
      </c>
      <c r="N13" s="49"/>
      <c r="O13" s="48">
        <v>546</v>
      </c>
      <c r="P13" s="51" t="e">
        <f>(U13+AF13)*(1+100%)</f>
        <v>#REF!</v>
      </c>
      <c r="Q13" s="51" t="e">
        <f t="shared" si="8"/>
        <v>#REF!</v>
      </c>
      <c r="R13" s="51" t="e">
        <f t="shared" si="9"/>
        <v>#REF!</v>
      </c>
      <c r="S13" s="51" t="e">
        <f>AE13+AC13+AF13</f>
        <v>#REF!</v>
      </c>
      <c r="T13" s="51"/>
      <c r="U13" s="51" t="e">
        <f>'Vanity Cabinet Material Cost'!#REF!</f>
        <v>#REF!</v>
      </c>
      <c r="V13" s="51" t="e">
        <f>'Vanity Cabinet Material Cost'!#REF!</f>
        <v>#REF!</v>
      </c>
      <c r="W13" s="121" t="e">
        <f t="shared" si="10"/>
        <v>#REF!</v>
      </c>
      <c r="X13" s="51" t="e">
        <f>'Vanity Cabinet Material Cost'!#REF!</f>
        <v>#REF!</v>
      </c>
      <c r="Y13" s="122" t="e">
        <f t="shared" si="11"/>
        <v>#REF!</v>
      </c>
      <c r="Z13" s="51" t="e">
        <f t="shared" si="12"/>
        <v>#REF!</v>
      </c>
      <c r="AA13" s="123" t="e">
        <f t="shared" si="13"/>
        <v>#REF!</v>
      </c>
      <c r="AB13" s="134"/>
      <c r="AC13" s="53" t="e">
        <f>'Vanity Cabinet Material Cost'!#REF!</f>
        <v>#REF!</v>
      </c>
      <c r="AD13" s="129" t="e">
        <f t="shared" si="14"/>
        <v>#REF!</v>
      </c>
      <c r="AE13" s="51" t="e">
        <f>U13-AC13</f>
        <v>#REF!</v>
      </c>
      <c r="AF13" s="65">
        <v>120</v>
      </c>
      <c r="AG13" s="65" t="e">
        <f t="shared" si="7"/>
        <v>#REF!</v>
      </c>
      <c r="AH13" s="64"/>
      <c r="AI13" s="51"/>
      <c r="AJ13" s="51"/>
      <c r="AK13" s="51" t="e">
        <f>(U13*(1+AH13)+AF13)*(1+$AK$5)</f>
        <v>#REF!</v>
      </c>
      <c r="AL13" s="51" t="e">
        <f>AK13*(1-$AL$5)</f>
        <v>#REF!</v>
      </c>
      <c r="AM13" s="53" t="e">
        <f>AL13-U13</f>
        <v>#REF!</v>
      </c>
      <c r="AN13" s="63" t="e">
        <f>AM13/AL13</f>
        <v>#REF!</v>
      </c>
    </row>
    <row r="14" spans="2:41" x14ac:dyDescent="0.3">
      <c r="B14" s="41" t="s">
        <v>144</v>
      </c>
      <c r="C14" s="43" t="s">
        <v>50</v>
      </c>
      <c r="D14" s="47" t="s">
        <v>37</v>
      </c>
      <c r="E14" s="47" t="s">
        <v>122</v>
      </c>
      <c r="F14" s="50"/>
      <c r="G14" s="49"/>
      <c r="H14" s="49"/>
      <c r="I14" s="48"/>
      <c r="J14" s="47">
        <v>42</v>
      </c>
      <c r="K14" s="52">
        <f>J14*25.4</f>
        <v>1066.8</v>
      </c>
      <c r="L14" s="49">
        <v>24</v>
      </c>
      <c r="M14" s="49">
        <v>610</v>
      </c>
      <c r="N14" s="49"/>
      <c r="O14" s="48">
        <v>546</v>
      </c>
      <c r="P14" s="51" t="e">
        <f>(U14+AF14)*(1+100%)</f>
        <v>#REF!</v>
      </c>
      <c r="Q14" s="51" t="e">
        <f t="shared" si="8"/>
        <v>#REF!</v>
      </c>
      <c r="R14" s="51" t="e">
        <f t="shared" si="9"/>
        <v>#REF!</v>
      </c>
      <c r="S14" s="51" t="e">
        <f>AE14+AC14+AF14</f>
        <v>#REF!</v>
      </c>
      <c r="T14" s="51"/>
      <c r="U14" s="51" t="e">
        <f>'Vanity Cabinet Material Cost'!#REF!</f>
        <v>#REF!</v>
      </c>
      <c r="V14" s="51" t="e">
        <f>'Vanity Cabinet Material Cost'!#REF!</f>
        <v>#REF!</v>
      </c>
      <c r="W14" s="121" t="e">
        <f t="shared" si="10"/>
        <v>#REF!</v>
      </c>
      <c r="X14" s="51" t="e">
        <f>'Vanity Cabinet Material Cost'!#REF!</f>
        <v>#REF!</v>
      </c>
      <c r="Y14" s="122" t="e">
        <f t="shared" si="11"/>
        <v>#REF!</v>
      </c>
      <c r="Z14" s="51" t="e">
        <f t="shared" si="12"/>
        <v>#REF!</v>
      </c>
      <c r="AA14" s="123" t="e">
        <f t="shared" si="13"/>
        <v>#REF!</v>
      </c>
      <c r="AB14" s="134"/>
      <c r="AC14" s="53" t="e">
        <f>'Vanity Cabinet Material Cost'!#REF!</f>
        <v>#REF!</v>
      </c>
      <c r="AD14" s="129" t="e">
        <f t="shared" si="14"/>
        <v>#REF!</v>
      </c>
      <c r="AE14" s="51" t="e">
        <f>U14-AC14</f>
        <v>#REF!</v>
      </c>
      <c r="AF14" s="65">
        <v>150</v>
      </c>
      <c r="AG14" s="65" t="e">
        <f t="shared" si="7"/>
        <v>#REF!</v>
      </c>
      <c r="AH14" s="64"/>
      <c r="AI14" s="51"/>
      <c r="AJ14" s="51"/>
      <c r="AK14" s="51" t="e">
        <f>(U14*(1+AH14)+AF14)*(1+$AK$5)</f>
        <v>#REF!</v>
      </c>
      <c r="AL14" s="51" t="e">
        <f>AK14*(1-$AL$5)</f>
        <v>#REF!</v>
      </c>
      <c r="AM14" s="53" t="e">
        <f>AL14-U14</f>
        <v>#REF!</v>
      </c>
      <c r="AN14" s="63" t="e">
        <f>AM14/AL14</f>
        <v>#REF!</v>
      </c>
    </row>
    <row r="15" spans="2:41" x14ac:dyDescent="0.3">
      <c r="B15" s="54"/>
      <c r="C15" s="54"/>
      <c r="D15" s="47"/>
      <c r="E15" s="47"/>
      <c r="F15" s="50"/>
      <c r="G15" s="49"/>
      <c r="H15" s="49"/>
      <c r="I15" s="48"/>
      <c r="J15" s="47"/>
      <c r="K15" s="52"/>
      <c r="L15" s="49"/>
      <c r="M15" s="49"/>
      <c r="N15" s="49"/>
      <c r="O15" s="48"/>
      <c r="P15" s="82"/>
      <c r="Q15" s="82"/>
      <c r="R15" s="88"/>
      <c r="S15" s="82"/>
      <c r="T15" s="126"/>
      <c r="U15" s="76"/>
      <c r="V15" s="76"/>
      <c r="W15" s="101"/>
      <c r="X15" s="76"/>
      <c r="Y15" s="116"/>
      <c r="Z15" s="76"/>
      <c r="AA15" s="109"/>
      <c r="AB15" s="136"/>
      <c r="AC15" s="54"/>
      <c r="AD15" s="76"/>
      <c r="AE15" s="76"/>
      <c r="AI15" s="82"/>
      <c r="AJ15" s="82"/>
      <c r="AK15" s="46"/>
      <c r="AL15" s="46"/>
      <c r="AM15" s="46"/>
      <c r="AN15" s="63"/>
    </row>
    <row r="16" spans="2:41" x14ac:dyDescent="0.3">
      <c r="B16" s="97" t="s">
        <v>145</v>
      </c>
      <c r="C16" s="43" t="s">
        <v>158</v>
      </c>
      <c r="D16" s="47" t="s">
        <v>34</v>
      </c>
      <c r="E16" s="47" t="s">
        <v>122</v>
      </c>
      <c r="F16" s="50"/>
      <c r="G16" s="49"/>
      <c r="H16" s="49"/>
      <c r="I16" s="48"/>
      <c r="J16" s="47">
        <v>24</v>
      </c>
      <c r="K16" s="52">
        <f>J16*25.4</f>
        <v>609.59999999999991</v>
      </c>
      <c r="L16" s="49">
        <v>24</v>
      </c>
      <c r="M16" s="49">
        <v>610</v>
      </c>
      <c r="N16" s="49"/>
      <c r="O16" s="48">
        <v>546</v>
      </c>
      <c r="P16" s="51" t="e">
        <f>(U16+AF16)*(1+100%)</f>
        <v>#REF!</v>
      </c>
      <c r="Q16" s="51" t="e">
        <f t="shared" ref="Q16:Q19" si="15">P16*0.83</f>
        <v>#REF!</v>
      </c>
      <c r="R16" s="51" t="e">
        <f t="shared" ref="R16:R19" si="16">P16*0.6</f>
        <v>#REF!</v>
      </c>
      <c r="S16" s="51" t="e">
        <f>AE16+AC16+AF16</f>
        <v>#REF!</v>
      </c>
      <c r="T16" s="51"/>
      <c r="U16" s="51" t="e">
        <f>'Vanity Cabinet Material Cost'!#REF!</f>
        <v>#REF!</v>
      </c>
      <c r="V16" s="51" t="e">
        <f>'Vanity Cabinet Material Cost'!#REF!</f>
        <v>#REF!</v>
      </c>
      <c r="W16" s="121" t="e">
        <f>V16/U16</f>
        <v>#REF!</v>
      </c>
      <c r="X16" s="51" t="e">
        <f>'Vanity Cabinet Material Cost'!#REF!</f>
        <v>#REF!</v>
      </c>
      <c r="Y16" s="122" t="e">
        <f>X16/U16</f>
        <v>#REF!</v>
      </c>
      <c r="Z16" s="51" t="e">
        <f>U16-V16-X16</f>
        <v>#REF!</v>
      </c>
      <c r="AA16" s="123" t="e">
        <f>Z16/U16</f>
        <v>#REF!</v>
      </c>
      <c r="AB16" s="137"/>
      <c r="AC16" s="53" t="e">
        <f>'Vanity Cabinet Material Cost'!#REF!</f>
        <v>#REF!</v>
      </c>
      <c r="AD16" s="129" t="e">
        <f>AC16/U16</f>
        <v>#REF!</v>
      </c>
      <c r="AE16" s="51" t="e">
        <f>U16-AC16</f>
        <v>#REF!</v>
      </c>
      <c r="AF16" s="65">
        <v>120</v>
      </c>
      <c r="AG16" s="65" t="e">
        <f t="shared" ref="AG16:AG19" si="17">AF16+AC16</f>
        <v>#REF!</v>
      </c>
      <c r="AH16" s="64"/>
      <c r="AI16" s="51"/>
      <c r="AJ16" s="51"/>
      <c r="AK16" s="51" t="e">
        <f>(U16*(1+AH16)+AF16)*(1+$AK$5)</f>
        <v>#REF!</v>
      </c>
      <c r="AL16" s="51" t="e">
        <f>AK16*(1-$AL$5)</f>
        <v>#REF!</v>
      </c>
      <c r="AM16" s="53" t="e">
        <f>AL16-U16</f>
        <v>#REF!</v>
      </c>
      <c r="AN16" s="63" t="e">
        <f>AM16/AL16</f>
        <v>#REF!</v>
      </c>
    </row>
    <row r="17" spans="2:40" x14ac:dyDescent="0.3">
      <c r="B17" s="97" t="s">
        <v>147</v>
      </c>
      <c r="C17" s="43" t="s">
        <v>159</v>
      </c>
      <c r="D17" s="47" t="s">
        <v>34</v>
      </c>
      <c r="E17" s="47" t="s">
        <v>122</v>
      </c>
      <c r="F17" s="50"/>
      <c r="G17" s="49"/>
      <c r="H17" s="49"/>
      <c r="I17" s="48"/>
      <c r="J17" s="47">
        <v>30</v>
      </c>
      <c r="K17" s="52">
        <f>J17*25.4</f>
        <v>762</v>
      </c>
      <c r="L17" s="49">
        <v>24</v>
      </c>
      <c r="M17" s="49">
        <v>610</v>
      </c>
      <c r="N17" s="49"/>
      <c r="O17" s="48">
        <v>546</v>
      </c>
      <c r="P17" s="51" t="e">
        <f>(U17+AF17)*(1+100%)</f>
        <v>#REF!</v>
      </c>
      <c r="Q17" s="51" t="e">
        <f t="shared" si="15"/>
        <v>#REF!</v>
      </c>
      <c r="R17" s="51" t="e">
        <f t="shared" si="16"/>
        <v>#REF!</v>
      </c>
      <c r="S17" s="51" t="e">
        <f>AE17+AC17+AF17</f>
        <v>#REF!</v>
      </c>
      <c r="T17" s="51"/>
      <c r="U17" s="51" t="e">
        <f>'Vanity Cabinet Material Cost'!#REF!</f>
        <v>#REF!</v>
      </c>
      <c r="V17" s="51" t="e">
        <f>'Vanity Cabinet Material Cost'!#REF!</f>
        <v>#REF!</v>
      </c>
      <c r="W17" s="121" t="e">
        <f t="shared" ref="W17:W19" si="18">V17/U17</f>
        <v>#REF!</v>
      </c>
      <c r="X17" s="51" t="e">
        <f>'Vanity Cabinet Material Cost'!#REF!</f>
        <v>#REF!</v>
      </c>
      <c r="Y17" s="122" t="e">
        <f t="shared" ref="Y17:Y19" si="19">X17/U17</f>
        <v>#REF!</v>
      </c>
      <c r="Z17" s="51" t="e">
        <f t="shared" ref="Z17:Z19" si="20">U17-V17-X17</f>
        <v>#REF!</v>
      </c>
      <c r="AA17" s="123" t="e">
        <f t="shared" ref="AA17:AA19" si="21">Z17/U17</f>
        <v>#REF!</v>
      </c>
      <c r="AB17" s="137"/>
      <c r="AC17" s="53" t="e">
        <f>'Vanity Cabinet Material Cost'!#REF!</f>
        <v>#REF!</v>
      </c>
      <c r="AD17" s="129" t="e">
        <f t="shared" ref="AD17:AD19" si="22">AC17/U17</f>
        <v>#REF!</v>
      </c>
      <c r="AE17" s="51" t="e">
        <f>U17-AC17</f>
        <v>#REF!</v>
      </c>
      <c r="AF17" s="65">
        <v>120</v>
      </c>
      <c r="AG17" s="65" t="e">
        <f t="shared" si="17"/>
        <v>#REF!</v>
      </c>
      <c r="AH17" s="64"/>
      <c r="AI17" s="51"/>
      <c r="AJ17" s="51"/>
      <c r="AK17" s="51" t="e">
        <f>(U17*(1+AH17)+AF17)*(1+$AK$5)</f>
        <v>#REF!</v>
      </c>
      <c r="AL17" s="51" t="e">
        <f>AK17*(1-$AL$5)</f>
        <v>#REF!</v>
      </c>
      <c r="AM17" s="53" t="e">
        <f>AL17-U17</f>
        <v>#REF!</v>
      </c>
      <c r="AN17" s="63" t="e">
        <f>AM17/AL17</f>
        <v>#REF!</v>
      </c>
    </row>
    <row r="18" spans="2:40" x14ac:dyDescent="0.3">
      <c r="B18" s="97" t="s">
        <v>148</v>
      </c>
      <c r="C18" s="43" t="s">
        <v>160</v>
      </c>
      <c r="D18" s="47" t="s">
        <v>34</v>
      </c>
      <c r="E18" s="47" t="s">
        <v>122</v>
      </c>
      <c r="F18" s="50"/>
      <c r="G18" s="49"/>
      <c r="H18" s="49"/>
      <c r="I18" s="48"/>
      <c r="J18" s="47">
        <v>36</v>
      </c>
      <c r="K18" s="52">
        <f>J18*25.4</f>
        <v>914.4</v>
      </c>
      <c r="L18" s="49">
        <v>24</v>
      </c>
      <c r="M18" s="49">
        <v>610</v>
      </c>
      <c r="N18" s="49"/>
      <c r="O18" s="48">
        <v>546</v>
      </c>
      <c r="P18" s="51" t="e">
        <f>(U18+AF18)*(1+100%)</f>
        <v>#REF!</v>
      </c>
      <c r="Q18" s="51" t="e">
        <f t="shared" si="15"/>
        <v>#REF!</v>
      </c>
      <c r="R18" s="51" t="e">
        <f t="shared" si="16"/>
        <v>#REF!</v>
      </c>
      <c r="S18" s="51" t="e">
        <f>AE18+AC18+AF18</f>
        <v>#REF!</v>
      </c>
      <c r="T18" s="51"/>
      <c r="U18" s="51" t="e">
        <f>'Vanity Cabinet Material Cost'!#REF!</f>
        <v>#REF!</v>
      </c>
      <c r="V18" s="51" t="e">
        <f>'Vanity Cabinet Material Cost'!#REF!</f>
        <v>#REF!</v>
      </c>
      <c r="W18" s="121" t="e">
        <f t="shared" si="18"/>
        <v>#REF!</v>
      </c>
      <c r="X18" s="51" t="e">
        <f>'Vanity Cabinet Material Cost'!#REF!</f>
        <v>#REF!</v>
      </c>
      <c r="Y18" s="122" t="e">
        <f t="shared" si="19"/>
        <v>#REF!</v>
      </c>
      <c r="Z18" s="51" t="e">
        <f t="shared" si="20"/>
        <v>#REF!</v>
      </c>
      <c r="AA18" s="123" t="e">
        <f t="shared" si="21"/>
        <v>#REF!</v>
      </c>
      <c r="AB18" s="137"/>
      <c r="AC18" s="53" t="e">
        <f>'Vanity Cabinet Material Cost'!#REF!</f>
        <v>#REF!</v>
      </c>
      <c r="AD18" s="129" t="e">
        <f t="shared" si="22"/>
        <v>#REF!</v>
      </c>
      <c r="AE18" s="51" t="e">
        <f>U18-AC18</f>
        <v>#REF!</v>
      </c>
      <c r="AF18" s="65">
        <v>120</v>
      </c>
      <c r="AG18" s="65" t="e">
        <f t="shared" si="17"/>
        <v>#REF!</v>
      </c>
      <c r="AH18" s="64"/>
      <c r="AI18" s="51"/>
      <c r="AJ18" s="51"/>
      <c r="AK18" s="51" t="e">
        <f>(U18*(1+AH18)+AF18)*(1+$AK$5)</f>
        <v>#REF!</v>
      </c>
      <c r="AL18" s="51" t="e">
        <f>AK18*(1-$AL$5)</f>
        <v>#REF!</v>
      </c>
      <c r="AM18" s="53" t="e">
        <f>AL18-U18</f>
        <v>#REF!</v>
      </c>
      <c r="AN18" s="63" t="e">
        <f>AM18/AL18</f>
        <v>#REF!</v>
      </c>
    </row>
    <row r="19" spans="2:40" x14ac:dyDescent="0.3">
      <c r="B19" s="97" t="s">
        <v>149</v>
      </c>
      <c r="C19" s="43" t="s">
        <v>161</v>
      </c>
      <c r="D19" s="47" t="s">
        <v>34</v>
      </c>
      <c r="E19" s="47" t="s">
        <v>122</v>
      </c>
      <c r="F19" s="50"/>
      <c r="G19" s="49"/>
      <c r="H19" s="49"/>
      <c r="I19" s="48"/>
      <c r="J19" s="47">
        <v>42</v>
      </c>
      <c r="K19" s="52">
        <f>J19*25.4</f>
        <v>1066.8</v>
      </c>
      <c r="L19" s="49">
        <v>24</v>
      </c>
      <c r="M19" s="49">
        <v>610</v>
      </c>
      <c r="N19" s="49"/>
      <c r="O19" s="48">
        <v>546</v>
      </c>
      <c r="P19" s="51" t="e">
        <f>(U19+AF19)*(1+100%)</f>
        <v>#REF!</v>
      </c>
      <c r="Q19" s="51" t="e">
        <f t="shared" si="15"/>
        <v>#REF!</v>
      </c>
      <c r="R19" s="51" t="e">
        <f t="shared" si="16"/>
        <v>#REF!</v>
      </c>
      <c r="S19" s="51" t="e">
        <f>AE19+AC19+AF19</f>
        <v>#REF!</v>
      </c>
      <c r="T19" s="51"/>
      <c r="U19" s="51" t="e">
        <f>'Vanity Cabinet Material Cost'!#REF!</f>
        <v>#REF!</v>
      </c>
      <c r="V19" s="51" t="e">
        <f>'Vanity Cabinet Material Cost'!#REF!</f>
        <v>#REF!</v>
      </c>
      <c r="W19" s="121" t="e">
        <f t="shared" si="18"/>
        <v>#REF!</v>
      </c>
      <c r="X19" s="51" t="e">
        <f>'Vanity Cabinet Material Cost'!#REF!</f>
        <v>#REF!</v>
      </c>
      <c r="Y19" s="122" t="e">
        <f t="shared" si="19"/>
        <v>#REF!</v>
      </c>
      <c r="Z19" s="51" t="e">
        <f t="shared" si="20"/>
        <v>#REF!</v>
      </c>
      <c r="AA19" s="123" t="e">
        <f t="shared" si="21"/>
        <v>#REF!</v>
      </c>
      <c r="AB19" s="137"/>
      <c r="AC19" s="53" t="e">
        <f>'Vanity Cabinet Material Cost'!#REF!</f>
        <v>#REF!</v>
      </c>
      <c r="AD19" s="129" t="e">
        <f t="shared" si="22"/>
        <v>#REF!</v>
      </c>
      <c r="AE19" s="51" t="e">
        <f>U19-AC19</f>
        <v>#REF!</v>
      </c>
      <c r="AF19" s="65">
        <v>150</v>
      </c>
      <c r="AG19" s="65" t="e">
        <f t="shared" si="17"/>
        <v>#REF!</v>
      </c>
      <c r="AH19" s="64"/>
      <c r="AI19" s="51"/>
      <c r="AJ19" s="51"/>
      <c r="AK19" s="51" t="e">
        <f>(U19*(1+AH19)+AF19)*(1+$AK$5)</f>
        <v>#REF!</v>
      </c>
      <c r="AL19" s="51" t="e">
        <f>AK19*(1-$AL$5)</f>
        <v>#REF!</v>
      </c>
      <c r="AM19" s="53" t="e">
        <f>AL19-U19</f>
        <v>#REF!</v>
      </c>
      <c r="AN19" s="63" t="e">
        <f>AM19/AL19</f>
        <v>#REF!</v>
      </c>
    </row>
    <row r="20" spans="2:40" x14ac:dyDescent="0.3">
      <c r="B20" s="97" t="s">
        <v>149</v>
      </c>
      <c r="C20" s="43" t="s">
        <v>161</v>
      </c>
      <c r="D20" s="47" t="s">
        <v>34</v>
      </c>
      <c r="E20" s="47" t="s">
        <v>122</v>
      </c>
      <c r="F20" s="50"/>
      <c r="G20" s="49"/>
      <c r="H20" s="49"/>
      <c r="I20" s="48"/>
      <c r="J20" s="47">
        <v>42</v>
      </c>
      <c r="K20" s="52">
        <f t="shared" ref="K20:K22" si="23">J20*25.4</f>
        <v>1066.8</v>
      </c>
      <c r="L20" s="49">
        <v>24</v>
      </c>
      <c r="M20" s="49">
        <v>610</v>
      </c>
      <c r="N20" s="49"/>
      <c r="O20" s="48">
        <v>546</v>
      </c>
      <c r="P20" s="51" t="e">
        <f t="shared" ref="P20:P22" si="24">(U20+AF20)*(1+100%)</f>
        <v>#REF!</v>
      </c>
      <c r="Q20" s="51" t="e">
        <f t="shared" ref="Q20:Q22" si="25">P20*0.83</f>
        <v>#REF!</v>
      </c>
      <c r="R20" s="51" t="e">
        <f t="shared" ref="R20:R22" si="26">P20*0.6</f>
        <v>#REF!</v>
      </c>
      <c r="S20" s="51" t="e">
        <f t="shared" ref="S20:S22" si="27">AE20+AC20+AF20</f>
        <v>#REF!</v>
      </c>
      <c r="T20" s="51"/>
      <c r="U20" s="51" t="e">
        <f>'Vanity Cabinet Material Cost'!#REF!</f>
        <v>#REF!</v>
      </c>
      <c r="V20" s="51" t="e">
        <f>'Vanity Cabinet Material Cost'!#REF!</f>
        <v>#REF!</v>
      </c>
      <c r="W20" s="121" t="e">
        <f t="shared" ref="W20:W22" si="28">V20/U20</f>
        <v>#REF!</v>
      </c>
      <c r="X20" s="51" t="e">
        <f>'Vanity Cabinet Material Cost'!#REF!</f>
        <v>#REF!</v>
      </c>
      <c r="Y20" s="122" t="e">
        <f t="shared" ref="Y20:Y22" si="29">X20/U20</f>
        <v>#REF!</v>
      </c>
      <c r="Z20" s="51" t="e">
        <f t="shared" ref="Z20:Z22" si="30">U20-V20-X20</f>
        <v>#REF!</v>
      </c>
      <c r="AA20" s="123" t="e">
        <f t="shared" ref="AA20:AA22" si="31">Z20/U20</f>
        <v>#REF!</v>
      </c>
      <c r="AB20" s="137"/>
      <c r="AC20" s="53" t="e">
        <f>'Vanity Cabinet Material Cost'!#REF!</f>
        <v>#REF!</v>
      </c>
      <c r="AD20" s="129" t="e">
        <f t="shared" ref="AD20:AD22" si="32">AC20/U20</f>
        <v>#REF!</v>
      </c>
      <c r="AE20" s="51" t="e">
        <f t="shared" ref="AE20:AE22" si="33">U20-AC20</f>
        <v>#REF!</v>
      </c>
      <c r="AF20" s="65">
        <v>150</v>
      </c>
      <c r="AG20" s="65" t="e">
        <f t="shared" ref="AG20:AG22" si="34">AF20+AC20</f>
        <v>#REF!</v>
      </c>
      <c r="AH20" s="64"/>
      <c r="AI20" s="51"/>
      <c r="AJ20" s="51"/>
      <c r="AK20" s="51" t="e">
        <f t="shared" ref="AK20:AK22" si="35">(U20*(1+AH20)+AF20)*(1+$AK$5)</f>
        <v>#REF!</v>
      </c>
      <c r="AL20" s="51" t="e">
        <f t="shared" ref="AL20:AL22" si="36">AK20*(1-$AL$5)</f>
        <v>#REF!</v>
      </c>
      <c r="AM20" s="53" t="e">
        <f t="shared" ref="AM20:AM22" si="37">AL20-U20</f>
        <v>#REF!</v>
      </c>
      <c r="AN20" s="63" t="e">
        <f t="shared" ref="AN20:AN22" si="38">AM20/AL20</f>
        <v>#REF!</v>
      </c>
    </row>
    <row r="21" spans="2:40" x14ac:dyDescent="0.3">
      <c r="B21" s="97" t="s">
        <v>149</v>
      </c>
      <c r="C21" s="43" t="s">
        <v>161</v>
      </c>
      <c r="D21" s="47" t="s">
        <v>34</v>
      </c>
      <c r="E21" s="47" t="s">
        <v>122</v>
      </c>
      <c r="F21" s="50"/>
      <c r="G21" s="49"/>
      <c r="H21" s="49"/>
      <c r="I21" s="48"/>
      <c r="J21" s="47">
        <v>42</v>
      </c>
      <c r="K21" s="52">
        <f t="shared" si="23"/>
        <v>1066.8</v>
      </c>
      <c r="L21" s="49">
        <v>24</v>
      </c>
      <c r="M21" s="49">
        <v>610</v>
      </c>
      <c r="N21" s="49"/>
      <c r="O21" s="48">
        <v>546</v>
      </c>
      <c r="P21" s="51" t="e">
        <f t="shared" si="24"/>
        <v>#REF!</v>
      </c>
      <c r="Q21" s="51" t="e">
        <f t="shared" si="25"/>
        <v>#REF!</v>
      </c>
      <c r="R21" s="51" t="e">
        <f t="shared" si="26"/>
        <v>#REF!</v>
      </c>
      <c r="S21" s="51" t="e">
        <f t="shared" si="27"/>
        <v>#REF!</v>
      </c>
      <c r="T21" s="51"/>
      <c r="U21" s="51" t="e">
        <f>'Vanity Cabinet Material Cost'!#REF!</f>
        <v>#REF!</v>
      </c>
      <c r="V21" s="51" t="e">
        <f>'Vanity Cabinet Material Cost'!#REF!</f>
        <v>#REF!</v>
      </c>
      <c r="W21" s="121" t="e">
        <f t="shared" si="28"/>
        <v>#REF!</v>
      </c>
      <c r="X21" s="51" t="e">
        <f>'Vanity Cabinet Material Cost'!#REF!</f>
        <v>#REF!</v>
      </c>
      <c r="Y21" s="122" t="e">
        <f t="shared" si="29"/>
        <v>#REF!</v>
      </c>
      <c r="Z21" s="51" t="e">
        <f t="shared" si="30"/>
        <v>#REF!</v>
      </c>
      <c r="AA21" s="123" t="e">
        <f t="shared" si="31"/>
        <v>#REF!</v>
      </c>
      <c r="AB21" s="137"/>
      <c r="AC21" s="53" t="e">
        <f>'Vanity Cabinet Material Cost'!#REF!</f>
        <v>#REF!</v>
      </c>
      <c r="AD21" s="129" t="e">
        <f t="shared" si="32"/>
        <v>#REF!</v>
      </c>
      <c r="AE21" s="51" t="e">
        <f t="shared" si="33"/>
        <v>#REF!</v>
      </c>
      <c r="AF21" s="65">
        <v>150</v>
      </c>
      <c r="AG21" s="65" t="e">
        <f t="shared" si="34"/>
        <v>#REF!</v>
      </c>
      <c r="AH21" s="64"/>
      <c r="AI21" s="51"/>
      <c r="AJ21" s="51"/>
      <c r="AK21" s="51" t="e">
        <f t="shared" si="35"/>
        <v>#REF!</v>
      </c>
      <c r="AL21" s="51" t="e">
        <f t="shared" si="36"/>
        <v>#REF!</v>
      </c>
      <c r="AM21" s="53" t="e">
        <f t="shared" si="37"/>
        <v>#REF!</v>
      </c>
      <c r="AN21" s="63" t="e">
        <f t="shared" si="38"/>
        <v>#REF!</v>
      </c>
    </row>
    <row r="22" spans="2:40" x14ac:dyDescent="0.3">
      <c r="B22" s="97" t="s">
        <v>149</v>
      </c>
      <c r="C22" s="43" t="s">
        <v>161</v>
      </c>
      <c r="D22" s="47" t="s">
        <v>34</v>
      </c>
      <c r="E22" s="47" t="s">
        <v>122</v>
      </c>
      <c r="F22" s="50"/>
      <c r="G22" s="49"/>
      <c r="H22" s="49"/>
      <c r="I22" s="48"/>
      <c r="J22" s="47">
        <v>42</v>
      </c>
      <c r="K22" s="52">
        <f t="shared" si="23"/>
        <v>1066.8</v>
      </c>
      <c r="L22" s="49">
        <v>24</v>
      </c>
      <c r="M22" s="49">
        <v>610</v>
      </c>
      <c r="N22" s="49"/>
      <c r="O22" s="48">
        <v>546</v>
      </c>
      <c r="P22" s="51" t="e">
        <f t="shared" si="24"/>
        <v>#REF!</v>
      </c>
      <c r="Q22" s="51" t="e">
        <f t="shared" si="25"/>
        <v>#REF!</v>
      </c>
      <c r="R22" s="51" t="e">
        <f t="shared" si="26"/>
        <v>#REF!</v>
      </c>
      <c r="S22" s="51" t="e">
        <f t="shared" si="27"/>
        <v>#REF!</v>
      </c>
      <c r="T22" s="51"/>
      <c r="U22" s="51" t="e">
        <f>'Vanity Cabinet Material Cost'!#REF!</f>
        <v>#REF!</v>
      </c>
      <c r="V22" s="51" t="e">
        <f>'Vanity Cabinet Material Cost'!#REF!</f>
        <v>#REF!</v>
      </c>
      <c r="W22" s="121" t="e">
        <f t="shared" si="28"/>
        <v>#REF!</v>
      </c>
      <c r="X22" s="51" t="e">
        <f>'Vanity Cabinet Material Cost'!#REF!</f>
        <v>#REF!</v>
      </c>
      <c r="Y22" s="122" t="e">
        <f t="shared" si="29"/>
        <v>#REF!</v>
      </c>
      <c r="Z22" s="51" t="e">
        <f t="shared" si="30"/>
        <v>#REF!</v>
      </c>
      <c r="AA22" s="123" t="e">
        <f t="shared" si="31"/>
        <v>#REF!</v>
      </c>
      <c r="AB22" s="137"/>
      <c r="AC22" s="53" t="e">
        <f>'Vanity Cabinet Material Cost'!#REF!</f>
        <v>#REF!</v>
      </c>
      <c r="AD22" s="129" t="e">
        <f t="shared" si="32"/>
        <v>#REF!</v>
      </c>
      <c r="AE22" s="51" t="e">
        <f t="shared" si="33"/>
        <v>#REF!</v>
      </c>
      <c r="AF22" s="65">
        <v>150</v>
      </c>
      <c r="AG22" s="65" t="e">
        <f t="shared" si="34"/>
        <v>#REF!</v>
      </c>
      <c r="AH22" s="64"/>
      <c r="AI22" s="51"/>
      <c r="AJ22" s="51"/>
      <c r="AK22" s="51" t="e">
        <f t="shared" si="35"/>
        <v>#REF!</v>
      </c>
      <c r="AL22" s="51" t="e">
        <f t="shared" si="36"/>
        <v>#REF!</v>
      </c>
      <c r="AM22" s="53" t="e">
        <f t="shared" si="37"/>
        <v>#REF!</v>
      </c>
      <c r="AN22" s="63" t="e">
        <f t="shared" si="38"/>
        <v>#REF!</v>
      </c>
    </row>
    <row r="23" spans="2:40" x14ac:dyDescent="0.3">
      <c r="B23" s="97"/>
      <c r="C23" s="43"/>
      <c r="D23" s="47"/>
      <c r="E23" s="47"/>
      <c r="F23" s="50"/>
      <c r="G23" s="49"/>
      <c r="H23" s="49"/>
      <c r="I23" s="48"/>
      <c r="J23" s="47"/>
      <c r="K23" s="52"/>
      <c r="L23" s="49"/>
      <c r="M23" s="49"/>
      <c r="N23" s="49"/>
      <c r="O23" s="48"/>
      <c r="P23" s="141"/>
      <c r="Q23" s="141"/>
      <c r="R23" s="141"/>
      <c r="S23" s="141"/>
      <c r="T23" s="142"/>
      <c r="U23" s="76"/>
      <c r="V23" s="76"/>
      <c r="W23" s="101"/>
      <c r="X23" s="76"/>
      <c r="Y23" s="116"/>
      <c r="Z23" s="76"/>
      <c r="AA23" s="109"/>
      <c r="AB23" s="136"/>
      <c r="AC23" s="142"/>
      <c r="AD23" s="76"/>
      <c r="AE23" s="76"/>
      <c r="AI23" s="141"/>
      <c r="AJ23" s="141"/>
      <c r="AK23" s="141"/>
      <c r="AL23" s="141"/>
      <c r="AM23" s="141"/>
      <c r="AN23" s="63"/>
    </row>
    <row r="24" spans="2:40" x14ac:dyDescent="0.3">
      <c r="B24" s="66" t="s">
        <v>145</v>
      </c>
      <c r="C24" s="43" t="s">
        <v>158</v>
      </c>
      <c r="D24" s="47" t="s">
        <v>37</v>
      </c>
      <c r="E24" s="47" t="s">
        <v>122</v>
      </c>
      <c r="F24" s="50"/>
      <c r="G24" s="49"/>
      <c r="H24" s="49"/>
      <c r="I24" s="48"/>
      <c r="J24" s="47">
        <v>24</v>
      </c>
      <c r="K24" s="52">
        <f>J24*25.4</f>
        <v>609.59999999999991</v>
      </c>
      <c r="L24" s="49">
        <v>24</v>
      </c>
      <c r="M24" s="49">
        <v>610</v>
      </c>
      <c r="N24" s="49"/>
      <c r="O24" s="48">
        <v>546</v>
      </c>
      <c r="P24" s="51" t="e">
        <f>(U24+AF24)*(1+100%)</f>
        <v>#REF!</v>
      </c>
      <c r="Q24" s="51" t="e">
        <f t="shared" ref="Q24:Q27" si="39">P24*0.83</f>
        <v>#REF!</v>
      </c>
      <c r="R24" s="51" t="e">
        <f t="shared" ref="R24:R27" si="40">P24*0.6</f>
        <v>#REF!</v>
      </c>
      <c r="S24" s="51" t="e">
        <f>AE24+AC24+AF24</f>
        <v>#REF!</v>
      </c>
      <c r="T24" s="51"/>
      <c r="U24" s="51" t="e">
        <f>'Vanity Cabinet Material Cost'!#REF!</f>
        <v>#REF!</v>
      </c>
      <c r="V24" s="51" t="e">
        <f>'Vanity Cabinet Material Cost'!#REF!</f>
        <v>#REF!</v>
      </c>
      <c r="W24" s="121" t="e">
        <f>V24/U24</f>
        <v>#REF!</v>
      </c>
      <c r="X24" s="51" t="e">
        <f>'Vanity Cabinet Material Cost'!#REF!</f>
        <v>#REF!</v>
      </c>
      <c r="Y24" s="122" t="e">
        <f>X24/U24</f>
        <v>#REF!</v>
      </c>
      <c r="Z24" s="51" t="e">
        <f>U24-V24-X24</f>
        <v>#REF!</v>
      </c>
      <c r="AA24" s="123" t="e">
        <f>Z24/U24</f>
        <v>#REF!</v>
      </c>
      <c r="AB24" s="137"/>
      <c r="AC24" s="53" t="e">
        <f>'Vanity Cabinet Material Cost'!#REF!</f>
        <v>#REF!</v>
      </c>
      <c r="AD24" s="129" t="e">
        <f>AC24/U24</f>
        <v>#REF!</v>
      </c>
      <c r="AE24" s="51" t="e">
        <f>U24-AC24</f>
        <v>#REF!</v>
      </c>
      <c r="AF24" s="65">
        <v>120</v>
      </c>
      <c r="AG24" s="65" t="e">
        <f t="shared" si="7"/>
        <v>#REF!</v>
      </c>
      <c r="AH24" s="64"/>
      <c r="AI24" s="51"/>
      <c r="AJ24" s="51"/>
      <c r="AK24" s="51" t="e">
        <f>(U24*(1+AH24)+AF24)*(1+$AK$5)</f>
        <v>#REF!</v>
      </c>
      <c r="AL24" s="51" t="e">
        <f>AK24*(1-$AL$5)</f>
        <v>#REF!</v>
      </c>
      <c r="AM24" s="53" t="e">
        <f>AL24-U24</f>
        <v>#REF!</v>
      </c>
      <c r="AN24" s="63" t="e">
        <f>AM24/AL24</f>
        <v>#REF!</v>
      </c>
    </row>
    <row r="25" spans="2:40" x14ac:dyDescent="0.3">
      <c r="B25" s="66" t="s">
        <v>147</v>
      </c>
      <c r="C25" s="43" t="s">
        <v>159</v>
      </c>
      <c r="D25" s="47" t="s">
        <v>37</v>
      </c>
      <c r="E25" s="47" t="s">
        <v>122</v>
      </c>
      <c r="F25" s="50"/>
      <c r="G25" s="49"/>
      <c r="H25" s="49"/>
      <c r="I25" s="48"/>
      <c r="J25" s="47">
        <v>30</v>
      </c>
      <c r="K25" s="52">
        <f>J25*25.4</f>
        <v>762</v>
      </c>
      <c r="L25" s="49">
        <v>24</v>
      </c>
      <c r="M25" s="49">
        <v>610</v>
      </c>
      <c r="N25" s="49"/>
      <c r="O25" s="48">
        <v>546</v>
      </c>
      <c r="P25" s="51" t="e">
        <f>(U25+AF25)*(1+100%)</f>
        <v>#REF!</v>
      </c>
      <c r="Q25" s="51" t="e">
        <f t="shared" si="39"/>
        <v>#REF!</v>
      </c>
      <c r="R25" s="51" t="e">
        <f t="shared" si="40"/>
        <v>#REF!</v>
      </c>
      <c r="S25" s="51" t="e">
        <f>AE25+AC25+AF25</f>
        <v>#REF!</v>
      </c>
      <c r="T25" s="51"/>
      <c r="U25" s="51" t="e">
        <f>'Vanity Cabinet Material Cost'!#REF!</f>
        <v>#REF!</v>
      </c>
      <c r="V25" s="51" t="e">
        <f>'Vanity Cabinet Material Cost'!#REF!</f>
        <v>#REF!</v>
      </c>
      <c r="W25" s="121" t="e">
        <f t="shared" ref="W25:W27" si="41">V25/U25</f>
        <v>#REF!</v>
      </c>
      <c r="X25" s="51" t="e">
        <f>'Vanity Cabinet Material Cost'!#REF!</f>
        <v>#REF!</v>
      </c>
      <c r="Y25" s="122" t="e">
        <f t="shared" ref="Y25:Y27" si="42">X25/U25</f>
        <v>#REF!</v>
      </c>
      <c r="Z25" s="51" t="e">
        <f t="shared" ref="Z25:Z27" si="43">U25-V25-X25</f>
        <v>#REF!</v>
      </c>
      <c r="AA25" s="123" t="e">
        <f t="shared" ref="AA25:AA27" si="44">Z25/U25</f>
        <v>#REF!</v>
      </c>
      <c r="AB25" s="137"/>
      <c r="AC25" s="53" t="e">
        <f>'Vanity Cabinet Material Cost'!#REF!</f>
        <v>#REF!</v>
      </c>
      <c r="AD25" s="129" t="e">
        <f t="shared" ref="AD25:AD27" si="45">AC25/U25</f>
        <v>#REF!</v>
      </c>
      <c r="AE25" s="51" t="e">
        <f>U25-AC25</f>
        <v>#REF!</v>
      </c>
      <c r="AF25" s="65">
        <v>120</v>
      </c>
      <c r="AG25" s="65" t="e">
        <f t="shared" si="7"/>
        <v>#REF!</v>
      </c>
      <c r="AH25" s="64"/>
      <c r="AI25" s="51"/>
      <c r="AJ25" s="51"/>
      <c r="AK25" s="51" t="e">
        <f>(U25*(1+AH25)+AF25)*(1+$AK$5)</f>
        <v>#REF!</v>
      </c>
      <c r="AL25" s="51" t="e">
        <f>AK25*(1-$AL$5)</f>
        <v>#REF!</v>
      </c>
      <c r="AM25" s="53" t="e">
        <f>AL25-U25</f>
        <v>#REF!</v>
      </c>
      <c r="AN25" s="63" t="e">
        <f>AM25/AL25</f>
        <v>#REF!</v>
      </c>
    </row>
    <row r="26" spans="2:40" x14ac:dyDescent="0.3">
      <c r="B26" s="66" t="s">
        <v>148</v>
      </c>
      <c r="C26" s="43" t="s">
        <v>160</v>
      </c>
      <c r="D26" s="47" t="s">
        <v>37</v>
      </c>
      <c r="E26" s="47" t="s">
        <v>122</v>
      </c>
      <c r="F26" s="50"/>
      <c r="G26" s="49"/>
      <c r="H26" s="49"/>
      <c r="I26" s="48"/>
      <c r="J26" s="47">
        <v>36</v>
      </c>
      <c r="K26" s="52">
        <f>J26*25.4</f>
        <v>914.4</v>
      </c>
      <c r="L26" s="49">
        <v>24</v>
      </c>
      <c r="M26" s="49">
        <v>610</v>
      </c>
      <c r="N26" s="49"/>
      <c r="O26" s="48">
        <v>546</v>
      </c>
      <c r="P26" s="51" t="e">
        <f>(U26+AF26)*(1+100%)</f>
        <v>#REF!</v>
      </c>
      <c r="Q26" s="51" t="e">
        <f>P26*0.83</f>
        <v>#REF!</v>
      </c>
      <c r="R26" s="51" t="e">
        <f>P26*0.6</f>
        <v>#REF!</v>
      </c>
      <c r="S26" s="51" t="e">
        <f>AE26+AC26+AF26</f>
        <v>#REF!</v>
      </c>
      <c r="T26" s="51"/>
      <c r="U26" s="51" t="e">
        <f>'Vanity Cabinet Material Cost'!#REF!</f>
        <v>#REF!</v>
      </c>
      <c r="V26" s="51" t="e">
        <f>'Vanity Cabinet Material Cost'!#REF!</f>
        <v>#REF!</v>
      </c>
      <c r="W26" s="121" t="e">
        <f t="shared" si="41"/>
        <v>#REF!</v>
      </c>
      <c r="X26" s="51" t="e">
        <f>'Vanity Cabinet Material Cost'!#REF!</f>
        <v>#REF!</v>
      </c>
      <c r="Y26" s="122" t="e">
        <f t="shared" si="42"/>
        <v>#REF!</v>
      </c>
      <c r="Z26" s="51" t="e">
        <f t="shared" si="43"/>
        <v>#REF!</v>
      </c>
      <c r="AA26" s="123" t="e">
        <f t="shared" si="44"/>
        <v>#REF!</v>
      </c>
      <c r="AB26" s="137"/>
      <c r="AC26" s="53" t="e">
        <f>'Vanity Cabinet Material Cost'!#REF!</f>
        <v>#REF!</v>
      </c>
      <c r="AD26" s="129" t="e">
        <f t="shared" si="45"/>
        <v>#REF!</v>
      </c>
      <c r="AE26" s="51" t="e">
        <f>U26-AC26</f>
        <v>#REF!</v>
      </c>
      <c r="AF26" s="65">
        <v>120</v>
      </c>
      <c r="AG26" s="65" t="e">
        <f t="shared" si="7"/>
        <v>#REF!</v>
      </c>
      <c r="AH26" s="64"/>
      <c r="AI26" s="51"/>
      <c r="AJ26" s="51"/>
      <c r="AK26" s="51" t="e">
        <f>(U26*(1+AH26)+AF26)*(1+$AK$5)</f>
        <v>#REF!</v>
      </c>
      <c r="AL26" s="51" t="e">
        <f>AK26*(1-$AL$5)</f>
        <v>#REF!</v>
      </c>
      <c r="AM26" s="53" t="e">
        <f>AL26-U26</f>
        <v>#REF!</v>
      </c>
      <c r="AN26" s="63" t="e">
        <f>AM26/AL26</f>
        <v>#REF!</v>
      </c>
    </row>
    <row r="27" spans="2:40" x14ac:dyDescent="0.3">
      <c r="B27" s="66" t="s">
        <v>149</v>
      </c>
      <c r="C27" s="43" t="s">
        <v>161</v>
      </c>
      <c r="D27" s="47" t="s">
        <v>37</v>
      </c>
      <c r="E27" s="47" t="s">
        <v>122</v>
      </c>
      <c r="F27" s="50"/>
      <c r="G27" s="49"/>
      <c r="H27" s="49"/>
      <c r="I27" s="48"/>
      <c r="J27" s="47">
        <v>42</v>
      </c>
      <c r="K27" s="52">
        <f>J27*25.4</f>
        <v>1066.8</v>
      </c>
      <c r="L27" s="49">
        <v>24</v>
      </c>
      <c r="M27" s="49">
        <v>610</v>
      </c>
      <c r="N27" s="49"/>
      <c r="O27" s="48">
        <v>546</v>
      </c>
      <c r="P27" s="51" t="e">
        <f>(U27+AF27)*(1+100%)</f>
        <v>#REF!</v>
      </c>
      <c r="Q27" s="51" t="e">
        <f t="shared" si="39"/>
        <v>#REF!</v>
      </c>
      <c r="R27" s="51" t="e">
        <f t="shared" si="40"/>
        <v>#REF!</v>
      </c>
      <c r="S27" s="51" t="e">
        <f>AE27+AC27+AF27</f>
        <v>#REF!</v>
      </c>
      <c r="T27" s="51"/>
      <c r="U27" s="51" t="e">
        <f>'Vanity Cabinet Material Cost'!#REF!</f>
        <v>#REF!</v>
      </c>
      <c r="V27" s="51" t="e">
        <f>'Vanity Cabinet Material Cost'!#REF!</f>
        <v>#REF!</v>
      </c>
      <c r="W27" s="121" t="e">
        <f t="shared" si="41"/>
        <v>#REF!</v>
      </c>
      <c r="X27" s="51" t="e">
        <f>'Vanity Cabinet Material Cost'!#REF!</f>
        <v>#REF!</v>
      </c>
      <c r="Y27" s="122" t="e">
        <f t="shared" si="42"/>
        <v>#REF!</v>
      </c>
      <c r="Z27" s="51" t="e">
        <f t="shared" si="43"/>
        <v>#REF!</v>
      </c>
      <c r="AA27" s="123" t="e">
        <f t="shared" si="44"/>
        <v>#REF!</v>
      </c>
      <c r="AB27" s="137"/>
      <c r="AC27" s="53" t="e">
        <f>'Vanity Cabinet Material Cost'!#REF!</f>
        <v>#REF!</v>
      </c>
      <c r="AD27" s="129" t="e">
        <f t="shared" si="45"/>
        <v>#REF!</v>
      </c>
      <c r="AE27" s="51" t="e">
        <f>U27-AC27</f>
        <v>#REF!</v>
      </c>
      <c r="AF27" s="65">
        <v>150</v>
      </c>
      <c r="AG27" s="65" t="e">
        <f t="shared" si="7"/>
        <v>#REF!</v>
      </c>
      <c r="AH27" s="64"/>
      <c r="AI27" s="51"/>
      <c r="AJ27" s="51"/>
      <c r="AK27" s="51" t="e">
        <f>(U27*(1+AH27)+AF27)*(1+$AK$5)</f>
        <v>#REF!</v>
      </c>
      <c r="AL27" s="51" t="e">
        <f>AK27*(1-$AL$5)</f>
        <v>#REF!</v>
      </c>
      <c r="AM27" s="53" t="e">
        <f>AL27-U27</f>
        <v>#REF!</v>
      </c>
      <c r="AN27" s="63" t="e">
        <f>AM27/AL27</f>
        <v>#REF!</v>
      </c>
    </row>
    <row r="28" spans="2:40" x14ac:dyDescent="0.3">
      <c r="B28" s="66" t="s">
        <v>149</v>
      </c>
      <c r="C28" s="43" t="s">
        <v>161</v>
      </c>
      <c r="D28" s="47" t="s">
        <v>37</v>
      </c>
      <c r="E28" s="47" t="s">
        <v>122</v>
      </c>
      <c r="F28" s="50"/>
      <c r="G28" s="49"/>
      <c r="H28" s="49"/>
      <c r="I28" s="48"/>
      <c r="J28" s="47">
        <v>42</v>
      </c>
      <c r="K28" s="52">
        <f t="shared" ref="K28:K30" si="46">J28*25.4</f>
        <v>1066.8</v>
      </c>
      <c r="L28" s="49">
        <v>24</v>
      </c>
      <c r="M28" s="49">
        <v>610</v>
      </c>
      <c r="N28" s="49"/>
      <c r="O28" s="48">
        <v>546</v>
      </c>
      <c r="P28" s="51" t="e">
        <f t="shared" ref="P28:P30" si="47">(U28+AF28)*(1+100%)</f>
        <v>#REF!</v>
      </c>
      <c r="Q28" s="51" t="e">
        <f t="shared" ref="Q28:Q30" si="48">P28*0.83</f>
        <v>#REF!</v>
      </c>
      <c r="R28" s="51" t="e">
        <f t="shared" ref="R28:R30" si="49">P28*0.6</f>
        <v>#REF!</v>
      </c>
      <c r="S28" s="51" t="e">
        <f t="shared" ref="S28:S30" si="50">AE28+AC28+AF28</f>
        <v>#REF!</v>
      </c>
      <c r="T28" s="51"/>
      <c r="U28" s="51" t="e">
        <f>'Vanity Cabinet Material Cost'!#REF!</f>
        <v>#REF!</v>
      </c>
      <c r="V28" s="51" t="e">
        <f>'Vanity Cabinet Material Cost'!#REF!</f>
        <v>#REF!</v>
      </c>
      <c r="W28" s="121" t="e">
        <f t="shared" ref="W28:W30" si="51">V28/U28</f>
        <v>#REF!</v>
      </c>
      <c r="X28" s="51" t="e">
        <f>'Vanity Cabinet Material Cost'!#REF!</f>
        <v>#REF!</v>
      </c>
      <c r="Y28" s="122" t="e">
        <f t="shared" ref="Y28:Y30" si="52">X28/U28</f>
        <v>#REF!</v>
      </c>
      <c r="Z28" s="51" t="e">
        <f t="shared" ref="Z28:Z30" si="53">U28-V28-X28</f>
        <v>#REF!</v>
      </c>
      <c r="AA28" s="123" t="e">
        <f t="shared" ref="AA28:AA30" si="54">Z28/U28</f>
        <v>#REF!</v>
      </c>
      <c r="AB28" s="137"/>
      <c r="AC28" s="53" t="e">
        <f>'Vanity Cabinet Material Cost'!#REF!</f>
        <v>#REF!</v>
      </c>
      <c r="AD28" s="129" t="e">
        <f t="shared" ref="AD28:AD30" si="55">AC28/U28</f>
        <v>#REF!</v>
      </c>
      <c r="AE28" s="51" t="e">
        <f t="shared" ref="AE28:AE30" si="56">U28-AC28</f>
        <v>#REF!</v>
      </c>
      <c r="AF28" s="65">
        <v>150</v>
      </c>
      <c r="AG28" s="65" t="e">
        <f t="shared" ref="AG28:AG30" si="57">AF28+AC28</f>
        <v>#REF!</v>
      </c>
      <c r="AH28" s="64"/>
      <c r="AI28" s="51"/>
      <c r="AJ28" s="51"/>
      <c r="AK28" s="51" t="e">
        <f t="shared" ref="AK28:AK30" si="58">(U28*(1+AH28)+AF28)*(1+$AK$5)</f>
        <v>#REF!</v>
      </c>
      <c r="AL28" s="51" t="e">
        <f t="shared" ref="AL28:AL30" si="59">AK28*(1-$AL$5)</f>
        <v>#REF!</v>
      </c>
      <c r="AM28" s="53" t="e">
        <f t="shared" ref="AM28:AM30" si="60">AL28-U28</f>
        <v>#REF!</v>
      </c>
      <c r="AN28" s="63" t="e">
        <f t="shared" ref="AN28:AN30" si="61">AM28/AL28</f>
        <v>#REF!</v>
      </c>
    </row>
    <row r="29" spans="2:40" x14ac:dyDescent="0.3">
      <c r="B29" s="66" t="s">
        <v>149</v>
      </c>
      <c r="C29" s="43" t="s">
        <v>161</v>
      </c>
      <c r="D29" s="47" t="s">
        <v>37</v>
      </c>
      <c r="E29" s="47" t="s">
        <v>122</v>
      </c>
      <c r="F29" s="50"/>
      <c r="G29" s="49"/>
      <c r="H29" s="49"/>
      <c r="I29" s="48"/>
      <c r="J29" s="47">
        <v>42</v>
      </c>
      <c r="K29" s="52">
        <f t="shared" si="46"/>
        <v>1066.8</v>
      </c>
      <c r="L29" s="49">
        <v>24</v>
      </c>
      <c r="M29" s="49">
        <v>610</v>
      </c>
      <c r="N29" s="49"/>
      <c r="O29" s="48">
        <v>546</v>
      </c>
      <c r="P29" s="51" t="e">
        <f t="shared" si="47"/>
        <v>#REF!</v>
      </c>
      <c r="Q29" s="51" t="e">
        <f t="shared" si="48"/>
        <v>#REF!</v>
      </c>
      <c r="R29" s="51" t="e">
        <f t="shared" si="49"/>
        <v>#REF!</v>
      </c>
      <c r="S29" s="51" t="e">
        <f t="shared" si="50"/>
        <v>#REF!</v>
      </c>
      <c r="T29" s="51"/>
      <c r="U29" s="51" t="e">
        <f>'Vanity Cabinet Material Cost'!#REF!</f>
        <v>#REF!</v>
      </c>
      <c r="V29" s="51" t="e">
        <f>'Vanity Cabinet Material Cost'!#REF!</f>
        <v>#REF!</v>
      </c>
      <c r="W29" s="121" t="e">
        <f t="shared" si="51"/>
        <v>#REF!</v>
      </c>
      <c r="X29" s="51" t="e">
        <f>'Vanity Cabinet Material Cost'!#REF!</f>
        <v>#REF!</v>
      </c>
      <c r="Y29" s="122" t="e">
        <f t="shared" si="52"/>
        <v>#REF!</v>
      </c>
      <c r="Z29" s="51" t="e">
        <f t="shared" si="53"/>
        <v>#REF!</v>
      </c>
      <c r="AA29" s="123" t="e">
        <f t="shared" si="54"/>
        <v>#REF!</v>
      </c>
      <c r="AB29" s="137"/>
      <c r="AC29" s="53" t="e">
        <f>'Vanity Cabinet Material Cost'!#REF!</f>
        <v>#REF!</v>
      </c>
      <c r="AD29" s="129" t="e">
        <f t="shared" si="55"/>
        <v>#REF!</v>
      </c>
      <c r="AE29" s="51" t="e">
        <f t="shared" si="56"/>
        <v>#REF!</v>
      </c>
      <c r="AF29" s="65">
        <v>150</v>
      </c>
      <c r="AG29" s="65" t="e">
        <f t="shared" si="57"/>
        <v>#REF!</v>
      </c>
      <c r="AH29" s="64"/>
      <c r="AI29" s="51"/>
      <c r="AJ29" s="51"/>
      <c r="AK29" s="51" t="e">
        <f t="shared" si="58"/>
        <v>#REF!</v>
      </c>
      <c r="AL29" s="51" t="e">
        <f t="shared" si="59"/>
        <v>#REF!</v>
      </c>
      <c r="AM29" s="53" t="e">
        <f t="shared" si="60"/>
        <v>#REF!</v>
      </c>
      <c r="AN29" s="63" t="e">
        <f t="shared" si="61"/>
        <v>#REF!</v>
      </c>
    </row>
    <row r="30" spans="2:40" x14ac:dyDescent="0.3">
      <c r="B30" s="66" t="s">
        <v>149</v>
      </c>
      <c r="C30" s="43" t="s">
        <v>161</v>
      </c>
      <c r="D30" s="47" t="s">
        <v>37</v>
      </c>
      <c r="E30" s="47" t="s">
        <v>122</v>
      </c>
      <c r="F30" s="50"/>
      <c r="G30" s="49"/>
      <c r="H30" s="49"/>
      <c r="I30" s="48"/>
      <c r="J30" s="47">
        <v>42</v>
      </c>
      <c r="K30" s="52">
        <f t="shared" si="46"/>
        <v>1066.8</v>
      </c>
      <c r="L30" s="49">
        <v>24</v>
      </c>
      <c r="M30" s="49">
        <v>610</v>
      </c>
      <c r="N30" s="49"/>
      <c r="O30" s="48">
        <v>546</v>
      </c>
      <c r="P30" s="51" t="e">
        <f t="shared" si="47"/>
        <v>#REF!</v>
      </c>
      <c r="Q30" s="51" t="e">
        <f t="shared" si="48"/>
        <v>#REF!</v>
      </c>
      <c r="R30" s="51" t="e">
        <f t="shared" si="49"/>
        <v>#REF!</v>
      </c>
      <c r="S30" s="51" t="e">
        <f t="shared" si="50"/>
        <v>#REF!</v>
      </c>
      <c r="T30" s="51"/>
      <c r="U30" s="51" t="e">
        <f>'Vanity Cabinet Material Cost'!#REF!</f>
        <v>#REF!</v>
      </c>
      <c r="V30" s="51" t="e">
        <f>'Vanity Cabinet Material Cost'!#REF!</f>
        <v>#REF!</v>
      </c>
      <c r="W30" s="121" t="e">
        <f t="shared" si="51"/>
        <v>#REF!</v>
      </c>
      <c r="X30" s="51" t="e">
        <f>'Vanity Cabinet Material Cost'!#REF!</f>
        <v>#REF!</v>
      </c>
      <c r="Y30" s="122" t="e">
        <f t="shared" si="52"/>
        <v>#REF!</v>
      </c>
      <c r="Z30" s="51" t="e">
        <f t="shared" si="53"/>
        <v>#REF!</v>
      </c>
      <c r="AA30" s="123" t="e">
        <f t="shared" si="54"/>
        <v>#REF!</v>
      </c>
      <c r="AB30" s="137"/>
      <c r="AC30" s="53" t="e">
        <f>'Vanity Cabinet Material Cost'!#REF!</f>
        <v>#REF!</v>
      </c>
      <c r="AD30" s="129" t="e">
        <f t="shared" si="55"/>
        <v>#REF!</v>
      </c>
      <c r="AE30" s="51" t="e">
        <f t="shared" si="56"/>
        <v>#REF!</v>
      </c>
      <c r="AF30" s="65">
        <v>150</v>
      </c>
      <c r="AG30" s="65" t="e">
        <f t="shared" si="57"/>
        <v>#REF!</v>
      </c>
      <c r="AH30" s="64"/>
      <c r="AI30" s="51"/>
      <c r="AJ30" s="51"/>
      <c r="AK30" s="51" t="e">
        <f t="shared" si="58"/>
        <v>#REF!</v>
      </c>
      <c r="AL30" s="51" t="e">
        <f t="shared" si="59"/>
        <v>#REF!</v>
      </c>
      <c r="AM30" s="53" t="e">
        <f t="shared" si="60"/>
        <v>#REF!</v>
      </c>
      <c r="AN30" s="63" t="e">
        <f t="shared" si="61"/>
        <v>#REF!</v>
      </c>
    </row>
    <row r="31" spans="2:40" x14ac:dyDescent="0.3">
      <c r="B31" s="54"/>
      <c r="C31" s="54"/>
      <c r="D31" s="47"/>
      <c r="E31" s="47"/>
      <c r="F31" s="50"/>
      <c r="G31" s="49"/>
      <c r="H31" s="49"/>
      <c r="I31" s="48"/>
      <c r="J31" s="47"/>
      <c r="K31" s="52"/>
      <c r="L31" s="49"/>
      <c r="M31" s="49"/>
      <c r="N31" s="49"/>
      <c r="O31" s="48"/>
      <c r="P31" s="82"/>
      <c r="Q31" s="82"/>
      <c r="R31" s="88"/>
      <c r="S31" s="82"/>
      <c r="T31" s="126"/>
      <c r="U31" s="76"/>
      <c r="V31" s="76"/>
      <c r="W31" s="101"/>
      <c r="X31" s="76"/>
      <c r="Y31" s="116"/>
      <c r="Z31" s="76"/>
      <c r="AA31" s="109"/>
      <c r="AB31" s="136"/>
      <c r="AC31" s="54"/>
      <c r="AD31" s="76"/>
      <c r="AE31" s="76"/>
      <c r="AI31" s="82"/>
      <c r="AJ31" s="82"/>
      <c r="AK31" s="46"/>
      <c r="AL31" s="46"/>
      <c r="AM31" s="46"/>
      <c r="AN31" s="63"/>
    </row>
    <row r="32" spans="2:40" x14ac:dyDescent="0.3">
      <c r="B32" s="54" t="s">
        <v>74</v>
      </c>
      <c r="C32" s="46" t="s">
        <v>53</v>
      </c>
      <c r="D32" s="47" t="s">
        <v>34</v>
      </c>
      <c r="E32" s="47" t="s">
        <v>34</v>
      </c>
      <c r="F32" s="50"/>
      <c r="G32" s="49"/>
      <c r="H32" s="49"/>
      <c r="I32" s="48"/>
      <c r="J32" s="47">
        <v>24</v>
      </c>
      <c r="K32" s="52">
        <f>J32*25.4</f>
        <v>609.59999999999991</v>
      </c>
      <c r="L32" s="49">
        <v>24</v>
      </c>
      <c r="M32" s="49">
        <v>610</v>
      </c>
      <c r="N32" s="49"/>
      <c r="O32" s="48">
        <v>546</v>
      </c>
      <c r="P32" s="51" t="e">
        <f>(U32+AF32)*(1+100%)</f>
        <v>#REF!</v>
      </c>
      <c r="Q32" s="51" t="e">
        <f t="shared" ref="Q32:Q36" si="62">P32*0.83</f>
        <v>#REF!</v>
      </c>
      <c r="R32" s="51" t="e">
        <f t="shared" ref="R32:R36" si="63">P32*0.6</f>
        <v>#REF!</v>
      </c>
      <c r="S32" s="51" t="e">
        <f>AE32+AC32+AF32</f>
        <v>#REF!</v>
      </c>
      <c r="T32" s="51"/>
      <c r="U32" s="51" t="e">
        <f>'Vanity Cabinet Material Cost'!#REF!</f>
        <v>#REF!</v>
      </c>
      <c r="V32" s="51" t="e">
        <f>'Vanity Cabinet Material Cost'!#REF!</f>
        <v>#REF!</v>
      </c>
      <c r="W32" s="121" t="e">
        <f>V32/U32</f>
        <v>#REF!</v>
      </c>
      <c r="X32" s="51" t="e">
        <f>'Vanity Cabinet Material Cost'!#REF!</f>
        <v>#REF!</v>
      </c>
      <c r="Y32" s="122" t="e">
        <f>X32/U32</f>
        <v>#REF!</v>
      </c>
      <c r="Z32" s="51" t="e">
        <f>U32-V32-X32</f>
        <v>#REF!</v>
      </c>
      <c r="AA32" s="123" t="e">
        <f>Z32/U32</f>
        <v>#REF!</v>
      </c>
      <c r="AB32" s="137"/>
      <c r="AC32" s="53" t="e">
        <f>'Vanity Cabinet Material Cost'!#REF!</f>
        <v>#REF!</v>
      </c>
      <c r="AD32" s="51"/>
      <c r="AE32" s="51" t="e">
        <f>U32-AC32</f>
        <v>#REF!</v>
      </c>
      <c r="AF32" s="65">
        <v>120</v>
      </c>
      <c r="AG32" s="65" t="e">
        <f t="shared" si="7"/>
        <v>#REF!</v>
      </c>
      <c r="AH32" s="65"/>
      <c r="AI32" s="51"/>
      <c r="AJ32" s="51"/>
      <c r="AK32" s="51" t="e">
        <f>(U32+AF32)*(1+$AK$5)</f>
        <v>#REF!</v>
      </c>
      <c r="AL32" s="51" t="e">
        <f>AK32*(1-$AL$5)</f>
        <v>#REF!</v>
      </c>
      <c r="AM32" s="53" t="e">
        <f>AL32-U32+AC32</f>
        <v>#REF!</v>
      </c>
      <c r="AN32" s="63" t="e">
        <f>AM32/AL32</f>
        <v>#REF!</v>
      </c>
    </row>
    <row r="33" spans="2:40" x14ac:dyDescent="0.3">
      <c r="B33" s="54" t="s">
        <v>75</v>
      </c>
      <c r="C33" s="75" t="s">
        <v>54</v>
      </c>
      <c r="D33" s="47" t="s">
        <v>34</v>
      </c>
      <c r="E33" s="47" t="s">
        <v>34</v>
      </c>
      <c r="F33" s="50"/>
      <c r="G33" s="49"/>
      <c r="H33" s="49"/>
      <c r="I33" s="48"/>
      <c r="J33" s="47">
        <v>30</v>
      </c>
      <c r="K33" s="52">
        <f>J33*25.4</f>
        <v>762</v>
      </c>
      <c r="L33" s="49">
        <v>24</v>
      </c>
      <c r="M33" s="49">
        <v>610</v>
      </c>
      <c r="N33" s="49"/>
      <c r="O33" s="48">
        <v>546</v>
      </c>
      <c r="P33" s="51" t="e">
        <f>(U33+AF33)*(1+100%)</f>
        <v>#REF!</v>
      </c>
      <c r="Q33" s="51" t="e">
        <f t="shared" si="62"/>
        <v>#REF!</v>
      </c>
      <c r="R33" s="51" t="e">
        <f t="shared" si="63"/>
        <v>#REF!</v>
      </c>
      <c r="S33" s="51" t="e">
        <f>AE33+AC33+AF33</f>
        <v>#REF!</v>
      </c>
      <c r="T33" s="51"/>
      <c r="U33" s="51" t="e">
        <f>'Vanity Cabinet Material Cost'!#REF!</f>
        <v>#REF!</v>
      </c>
      <c r="V33" s="51" t="e">
        <f>'Vanity Cabinet Material Cost'!#REF!</f>
        <v>#REF!</v>
      </c>
      <c r="W33" s="121" t="e">
        <f t="shared" ref="W33:W36" si="64">V33/U33</f>
        <v>#REF!</v>
      </c>
      <c r="X33" s="51" t="e">
        <f>'Vanity Cabinet Material Cost'!#REF!</f>
        <v>#REF!</v>
      </c>
      <c r="Y33" s="122" t="e">
        <f t="shared" ref="Y33:Y36" si="65">X33/U33</f>
        <v>#REF!</v>
      </c>
      <c r="Z33" s="51" t="e">
        <f t="shared" ref="Z33:Z36" si="66">U33-V33-X33</f>
        <v>#REF!</v>
      </c>
      <c r="AA33" s="123" t="e">
        <f t="shared" ref="AA33:AA36" si="67">Z33/U33</f>
        <v>#REF!</v>
      </c>
      <c r="AB33" s="137"/>
      <c r="AC33" s="53" t="e">
        <f>'Vanity Cabinet Material Cost'!#REF!</f>
        <v>#REF!</v>
      </c>
      <c r="AD33" s="51"/>
      <c r="AE33" s="51" t="e">
        <f>U33-AC33</f>
        <v>#REF!</v>
      </c>
      <c r="AF33" s="65">
        <v>120</v>
      </c>
      <c r="AG33" s="65" t="e">
        <f t="shared" si="7"/>
        <v>#REF!</v>
      </c>
      <c r="AH33" s="65"/>
      <c r="AI33" s="51"/>
      <c r="AJ33" s="51"/>
      <c r="AK33" s="51" t="e">
        <f>(U33+AF33)*(1+$AK$5)</f>
        <v>#REF!</v>
      </c>
      <c r="AL33" s="51" t="e">
        <f>AK33*(1-$AL$5)</f>
        <v>#REF!</v>
      </c>
      <c r="AM33" s="53" t="e">
        <f>AL33-U33+AC33</f>
        <v>#REF!</v>
      </c>
      <c r="AN33" s="63" t="e">
        <f>AM33/AL33</f>
        <v>#REF!</v>
      </c>
    </row>
    <row r="34" spans="2:40" x14ac:dyDescent="0.3">
      <c r="B34" s="46" t="s">
        <v>76</v>
      </c>
      <c r="C34" s="46" t="s">
        <v>55</v>
      </c>
      <c r="D34" s="47" t="s">
        <v>34</v>
      </c>
      <c r="E34" s="47" t="s">
        <v>34</v>
      </c>
      <c r="F34" s="50"/>
      <c r="G34" s="49"/>
      <c r="H34" s="49"/>
      <c r="I34" s="48"/>
      <c r="J34" s="47">
        <v>36</v>
      </c>
      <c r="K34" s="52">
        <f>J34*25.4</f>
        <v>914.4</v>
      </c>
      <c r="L34" s="49">
        <v>24</v>
      </c>
      <c r="M34" s="49">
        <v>610</v>
      </c>
      <c r="N34" s="49"/>
      <c r="O34" s="48">
        <v>546</v>
      </c>
      <c r="P34" s="51" t="e">
        <f>(U34+AF34)*(1+100%)</f>
        <v>#REF!</v>
      </c>
      <c r="Q34" s="51" t="e">
        <f t="shared" si="62"/>
        <v>#REF!</v>
      </c>
      <c r="R34" s="51" t="e">
        <f t="shared" si="63"/>
        <v>#REF!</v>
      </c>
      <c r="S34" s="51" t="e">
        <f>AE34+AC34+AF34</f>
        <v>#REF!</v>
      </c>
      <c r="T34" s="51"/>
      <c r="U34" s="51" t="e">
        <f>'Vanity Cabinet Material Cost'!#REF!</f>
        <v>#REF!</v>
      </c>
      <c r="V34" s="51" t="e">
        <f>'Vanity Cabinet Material Cost'!#REF!</f>
        <v>#REF!</v>
      </c>
      <c r="W34" s="121" t="e">
        <f t="shared" si="64"/>
        <v>#REF!</v>
      </c>
      <c r="X34" s="51" t="e">
        <f>'Vanity Cabinet Material Cost'!#REF!</f>
        <v>#REF!</v>
      </c>
      <c r="Y34" s="122" t="e">
        <f t="shared" si="65"/>
        <v>#REF!</v>
      </c>
      <c r="Z34" s="51" t="e">
        <f t="shared" si="66"/>
        <v>#REF!</v>
      </c>
      <c r="AA34" s="123" t="e">
        <f t="shared" si="67"/>
        <v>#REF!</v>
      </c>
      <c r="AB34" s="137"/>
      <c r="AC34" s="53" t="e">
        <f>'Vanity Cabinet Material Cost'!#REF!</f>
        <v>#REF!</v>
      </c>
      <c r="AD34" s="51"/>
      <c r="AE34" s="51" t="e">
        <f>U34-AC34</f>
        <v>#REF!</v>
      </c>
      <c r="AF34" s="65">
        <v>120</v>
      </c>
      <c r="AG34" s="65" t="e">
        <f t="shared" si="7"/>
        <v>#REF!</v>
      </c>
      <c r="AH34" s="65"/>
      <c r="AI34" s="51"/>
      <c r="AJ34" s="51"/>
      <c r="AK34" s="51" t="e">
        <f>(U34+AF34)*(1+$AK$5)</f>
        <v>#REF!</v>
      </c>
      <c r="AL34" s="51" t="e">
        <f>AK34*(1-$AL$5)</f>
        <v>#REF!</v>
      </c>
      <c r="AM34" s="53" t="e">
        <f>AL34-U34+AC34</f>
        <v>#REF!</v>
      </c>
      <c r="AN34" s="63" t="e">
        <f>AM34/AL34</f>
        <v>#REF!</v>
      </c>
    </row>
    <row r="35" spans="2:40" ht="16.05" customHeight="1" x14ac:dyDescent="0.3">
      <c r="B35" s="46" t="s">
        <v>110</v>
      </c>
      <c r="C35" s="46" t="s">
        <v>56</v>
      </c>
      <c r="D35" s="47" t="s">
        <v>34</v>
      </c>
      <c r="E35" s="47" t="s">
        <v>34</v>
      </c>
      <c r="F35" s="50"/>
      <c r="G35" s="49"/>
      <c r="H35" s="49"/>
      <c r="I35" s="48"/>
      <c r="J35" s="47">
        <v>42</v>
      </c>
      <c r="K35" s="52">
        <f>J35*25.4</f>
        <v>1066.8</v>
      </c>
      <c r="L35" s="49">
        <v>24</v>
      </c>
      <c r="M35" s="49">
        <v>610</v>
      </c>
      <c r="N35" s="49"/>
      <c r="O35" s="48">
        <v>546</v>
      </c>
      <c r="P35" s="51" t="e">
        <f>(U35+AF35)*(1+100%)</f>
        <v>#REF!</v>
      </c>
      <c r="Q35" s="51" t="e">
        <f t="shared" si="62"/>
        <v>#REF!</v>
      </c>
      <c r="R35" s="51" t="e">
        <f t="shared" si="63"/>
        <v>#REF!</v>
      </c>
      <c r="S35" s="51" t="e">
        <f>AE35+AC35+AF35</f>
        <v>#REF!</v>
      </c>
      <c r="T35" s="51"/>
      <c r="U35" s="51" t="e">
        <f>'Vanity Cabinet Material Cost'!#REF!</f>
        <v>#REF!</v>
      </c>
      <c r="V35" s="51" t="e">
        <f>'Vanity Cabinet Material Cost'!#REF!</f>
        <v>#REF!</v>
      </c>
      <c r="W35" s="121" t="e">
        <f t="shared" si="64"/>
        <v>#REF!</v>
      </c>
      <c r="X35" s="51" t="e">
        <f>'Vanity Cabinet Material Cost'!#REF!</f>
        <v>#REF!</v>
      </c>
      <c r="Y35" s="122" t="e">
        <f t="shared" si="65"/>
        <v>#REF!</v>
      </c>
      <c r="Z35" s="51" t="e">
        <f t="shared" si="66"/>
        <v>#REF!</v>
      </c>
      <c r="AA35" s="123" t="e">
        <f t="shared" si="67"/>
        <v>#REF!</v>
      </c>
      <c r="AB35" s="137"/>
      <c r="AC35" s="53" t="e">
        <f>'Vanity Cabinet Material Cost'!#REF!</f>
        <v>#REF!</v>
      </c>
      <c r="AD35" s="51"/>
      <c r="AE35" s="51" t="e">
        <f>U35-AC35</f>
        <v>#REF!</v>
      </c>
      <c r="AF35" s="65">
        <v>150</v>
      </c>
      <c r="AG35" s="65" t="e">
        <f t="shared" si="7"/>
        <v>#REF!</v>
      </c>
      <c r="AH35" s="65"/>
      <c r="AI35" s="51"/>
      <c r="AJ35" s="51"/>
      <c r="AK35" s="51" t="e">
        <f>(U35+AF35)*(1+$AK$5)</f>
        <v>#REF!</v>
      </c>
      <c r="AL35" s="51" t="e">
        <f>AK35*(1-$AL$5)</f>
        <v>#REF!</v>
      </c>
      <c r="AM35" s="53" t="e">
        <f>AL35-U35+AC35</f>
        <v>#REF!</v>
      </c>
      <c r="AN35" s="63" t="e">
        <f>AM35/AL35</f>
        <v>#REF!</v>
      </c>
    </row>
    <row r="36" spans="2:40" x14ac:dyDescent="0.3">
      <c r="B36" s="54" t="s">
        <v>77</v>
      </c>
      <c r="C36" s="46" t="s">
        <v>57</v>
      </c>
      <c r="D36" s="47" t="s">
        <v>34</v>
      </c>
      <c r="E36" s="47" t="s">
        <v>34</v>
      </c>
      <c r="F36" s="50"/>
      <c r="G36" s="49"/>
      <c r="H36" s="49"/>
      <c r="I36" s="48"/>
      <c r="J36" s="47">
        <v>48</v>
      </c>
      <c r="K36" s="52">
        <f>J36*25.4</f>
        <v>1219.1999999999998</v>
      </c>
      <c r="L36" s="49">
        <v>24</v>
      </c>
      <c r="M36" s="49">
        <v>610</v>
      </c>
      <c r="N36" s="49"/>
      <c r="O36" s="48">
        <v>546</v>
      </c>
      <c r="P36" s="51" t="e">
        <f>(U36+AF36)*(1+100%)</f>
        <v>#REF!</v>
      </c>
      <c r="Q36" s="51" t="e">
        <f t="shared" si="62"/>
        <v>#REF!</v>
      </c>
      <c r="R36" s="51" t="e">
        <f t="shared" si="63"/>
        <v>#REF!</v>
      </c>
      <c r="S36" s="51" t="e">
        <f>AE36+AC36+AF36</f>
        <v>#REF!</v>
      </c>
      <c r="T36" s="51"/>
      <c r="U36" s="51" t="e">
        <f>'Vanity Cabinet Material Cost'!#REF!</f>
        <v>#REF!</v>
      </c>
      <c r="V36" s="51" t="e">
        <f>'Vanity Cabinet Material Cost'!#REF!</f>
        <v>#REF!</v>
      </c>
      <c r="W36" s="121" t="e">
        <f t="shared" si="64"/>
        <v>#REF!</v>
      </c>
      <c r="X36" s="51" t="e">
        <f>'Vanity Cabinet Material Cost'!#REF!</f>
        <v>#REF!</v>
      </c>
      <c r="Y36" s="122" t="e">
        <f t="shared" si="65"/>
        <v>#REF!</v>
      </c>
      <c r="Z36" s="51" t="e">
        <f t="shared" si="66"/>
        <v>#REF!</v>
      </c>
      <c r="AA36" s="123" t="e">
        <f t="shared" si="67"/>
        <v>#REF!</v>
      </c>
      <c r="AB36" s="137"/>
      <c r="AC36" s="53" t="e">
        <f>'Vanity Cabinet Material Cost'!#REF!</f>
        <v>#REF!</v>
      </c>
      <c r="AD36" s="51"/>
      <c r="AE36" s="51" t="e">
        <f>U36-AC36</f>
        <v>#REF!</v>
      </c>
      <c r="AF36" s="65">
        <v>150</v>
      </c>
      <c r="AG36" s="65" t="e">
        <f t="shared" si="7"/>
        <v>#REF!</v>
      </c>
      <c r="AH36" s="65"/>
      <c r="AI36" s="51"/>
      <c r="AJ36" s="51"/>
      <c r="AK36" s="51" t="e">
        <f>(U36+AF36)*(1+$AK$5)</f>
        <v>#REF!</v>
      </c>
      <c r="AL36" s="51" t="e">
        <f>AK36*(1-$AL$5)</f>
        <v>#REF!</v>
      </c>
      <c r="AM36" s="53" t="e">
        <f>AL36-U36+AC36</f>
        <v>#REF!</v>
      </c>
      <c r="AN36" s="63" t="e">
        <f>AM36/AL36</f>
        <v>#REF!</v>
      </c>
    </row>
    <row r="37" spans="2:40" x14ac:dyDescent="0.3">
      <c r="B37" s="46"/>
      <c r="C37" s="46"/>
      <c r="D37" s="47"/>
      <c r="E37" s="47"/>
      <c r="F37" s="50"/>
      <c r="G37" s="49"/>
      <c r="H37" s="49"/>
      <c r="I37" s="48"/>
      <c r="J37" s="47"/>
      <c r="K37" s="52"/>
      <c r="L37" s="49"/>
      <c r="M37" s="49"/>
      <c r="N37" s="49"/>
      <c r="O37" s="48"/>
      <c r="P37" s="82"/>
      <c r="Q37" s="82"/>
      <c r="R37" s="88"/>
      <c r="S37" s="82"/>
      <c r="T37" s="127"/>
      <c r="U37" s="51"/>
      <c r="V37" s="51"/>
      <c r="W37" s="99"/>
      <c r="X37" s="51"/>
      <c r="Y37" s="114"/>
      <c r="Z37" s="51"/>
      <c r="AA37" s="107"/>
      <c r="AB37" s="137"/>
      <c r="AC37" s="46"/>
      <c r="AD37" s="51"/>
      <c r="AE37" s="51"/>
      <c r="AI37" s="82"/>
      <c r="AJ37" s="82"/>
      <c r="AK37" s="46"/>
      <c r="AL37" s="46"/>
      <c r="AM37" s="46"/>
      <c r="AN37" s="63"/>
    </row>
    <row r="38" spans="2:40" x14ac:dyDescent="0.3">
      <c r="B38" s="54" t="s">
        <v>74</v>
      </c>
      <c r="C38" s="46" t="s">
        <v>53</v>
      </c>
      <c r="D38" s="47" t="s">
        <v>37</v>
      </c>
      <c r="E38" s="47" t="s">
        <v>37</v>
      </c>
      <c r="F38" s="50"/>
      <c r="G38" s="49"/>
      <c r="H38" s="49"/>
      <c r="I38" s="48"/>
      <c r="J38" s="47">
        <v>24</v>
      </c>
      <c r="K38" s="52">
        <f>J38*25.4</f>
        <v>609.59999999999991</v>
      </c>
      <c r="L38" s="49">
        <v>24</v>
      </c>
      <c r="M38" s="49">
        <v>610</v>
      </c>
      <c r="N38" s="49"/>
      <c r="O38" s="48">
        <v>546</v>
      </c>
      <c r="P38" s="51" t="e">
        <f>(U38+AF38)*(1+100%)</f>
        <v>#REF!</v>
      </c>
      <c r="Q38" s="51" t="e">
        <f t="shared" ref="Q38:Q42" si="68">P38*0.83</f>
        <v>#REF!</v>
      </c>
      <c r="R38" s="51" t="e">
        <f t="shared" ref="R38:R42" si="69">P38*0.6</f>
        <v>#REF!</v>
      </c>
      <c r="S38" s="51" t="e">
        <f>AE38+AC38+AF38</f>
        <v>#REF!</v>
      </c>
      <c r="T38" s="51"/>
      <c r="U38" s="51" t="e">
        <f>'Vanity Cabinet Material Cost'!#REF!</f>
        <v>#REF!</v>
      </c>
      <c r="V38" s="51" t="e">
        <f>'Vanity Cabinet Material Cost'!#REF!</f>
        <v>#REF!</v>
      </c>
      <c r="W38" s="121" t="e">
        <f t="shared" ref="W38" si="70">V38/U38</f>
        <v>#REF!</v>
      </c>
      <c r="X38" s="51" t="e">
        <f>'Vanity Cabinet Material Cost'!#REF!</f>
        <v>#REF!</v>
      </c>
      <c r="Y38" s="122" t="e">
        <f t="shared" ref="Y38" si="71">X38/U38</f>
        <v>#REF!</v>
      </c>
      <c r="Z38" s="51" t="e">
        <f t="shared" ref="Z38" si="72">U38-V38-X38</f>
        <v>#REF!</v>
      </c>
      <c r="AA38" s="123" t="e">
        <f t="shared" ref="AA38" si="73">Z38/U38</f>
        <v>#REF!</v>
      </c>
      <c r="AB38" s="137"/>
      <c r="AC38" s="53" t="e">
        <f>'Vanity Cabinet Material Cost'!#REF!</f>
        <v>#REF!</v>
      </c>
      <c r="AD38" s="51"/>
      <c r="AE38" s="51" t="e">
        <f>U38-AC38</f>
        <v>#REF!</v>
      </c>
      <c r="AF38" s="65">
        <v>120</v>
      </c>
      <c r="AG38" s="65" t="e">
        <f t="shared" si="7"/>
        <v>#REF!</v>
      </c>
      <c r="AH38" s="64"/>
      <c r="AI38" s="51"/>
      <c r="AJ38" s="51"/>
      <c r="AK38" s="51" t="e">
        <f>(U38*(1+AH38)+AF38)*(1+$AK$5)</f>
        <v>#REF!</v>
      </c>
      <c r="AL38" s="51" t="e">
        <f>AK38*(1-$AL$5)</f>
        <v>#REF!</v>
      </c>
      <c r="AM38" s="53" t="e">
        <f>AL38-U38+AC38</f>
        <v>#REF!</v>
      </c>
      <c r="AN38" s="63" t="e">
        <f>AM38/AL38</f>
        <v>#REF!</v>
      </c>
    </row>
    <row r="39" spans="2:40" x14ac:dyDescent="0.3">
      <c r="B39" s="54" t="s">
        <v>75</v>
      </c>
      <c r="C39" s="75" t="s">
        <v>54</v>
      </c>
      <c r="D39" s="47" t="s">
        <v>37</v>
      </c>
      <c r="E39" s="47" t="s">
        <v>37</v>
      </c>
      <c r="F39" s="50"/>
      <c r="G39" s="49"/>
      <c r="H39" s="49"/>
      <c r="I39" s="48"/>
      <c r="J39" s="47">
        <v>30</v>
      </c>
      <c r="K39" s="52">
        <f>J39*25.4</f>
        <v>762</v>
      </c>
      <c r="L39" s="49">
        <v>24</v>
      </c>
      <c r="M39" s="49">
        <v>610</v>
      </c>
      <c r="N39" s="49"/>
      <c r="O39" s="48">
        <v>546</v>
      </c>
      <c r="P39" s="51" t="e">
        <f>(U39+AF39)*(1+100%)</f>
        <v>#REF!</v>
      </c>
      <c r="Q39" s="51" t="e">
        <f t="shared" si="68"/>
        <v>#REF!</v>
      </c>
      <c r="R39" s="51" t="e">
        <f t="shared" si="69"/>
        <v>#REF!</v>
      </c>
      <c r="S39" s="51" t="e">
        <f>AE39+AC39+AF39</f>
        <v>#REF!</v>
      </c>
      <c r="T39" s="51"/>
      <c r="U39" s="51" t="e">
        <f>'Vanity Cabinet Material Cost'!#REF!</f>
        <v>#REF!</v>
      </c>
      <c r="V39" s="51" t="e">
        <f>'Vanity Cabinet Material Cost'!#REF!</f>
        <v>#REF!</v>
      </c>
      <c r="W39" s="121" t="e">
        <f t="shared" ref="W39:W42" si="74">V39/U39</f>
        <v>#REF!</v>
      </c>
      <c r="X39" s="51" t="e">
        <f>'Vanity Cabinet Material Cost'!#REF!</f>
        <v>#REF!</v>
      </c>
      <c r="Y39" s="122" t="e">
        <f t="shared" ref="Y39:Y42" si="75">X39/U39</f>
        <v>#REF!</v>
      </c>
      <c r="Z39" s="51" t="e">
        <f t="shared" ref="Z39:Z42" si="76">U39-V39-X39</f>
        <v>#REF!</v>
      </c>
      <c r="AA39" s="123" t="e">
        <f t="shared" ref="AA39:AA42" si="77">Z39/U39</f>
        <v>#REF!</v>
      </c>
      <c r="AB39" s="137"/>
      <c r="AC39" s="53" t="e">
        <f>'Vanity Cabinet Material Cost'!#REF!</f>
        <v>#REF!</v>
      </c>
      <c r="AD39" s="51"/>
      <c r="AE39" s="51" t="e">
        <f>U39-AC39</f>
        <v>#REF!</v>
      </c>
      <c r="AF39" s="65">
        <v>120</v>
      </c>
      <c r="AG39" s="65" t="e">
        <f t="shared" si="7"/>
        <v>#REF!</v>
      </c>
      <c r="AH39" s="64"/>
      <c r="AI39" s="51"/>
      <c r="AJ39" s="51"/>
      <c r="AK39" s="51" t="e">
        <f>(U39*(1+AH39)+AF39)*(1+$AK$5)</f>
        <v>#REF!</v>
      </c>
      <c r="AL39" s="51" t="e">
        <f>AK39*(1-$AL$5)</f>
        <v>#REF!</v>
      </c>
      <c r="AM39" s="53" t="e">
        <f>AL39-U39+AC39</f>
        <v>#REF!</v>
      </c>
      <c r="AN39" s="63" t="e">
        <f>AM39/AL39</f>
        <v>#REF!</v>
      </c>
    </row>
    <row r="40" spans="2:40" x14ac:dyDescent="0.3">
      <c r="B40" s="46" t="s">
        <v>76</v>
      </c>
      <c r="C40" s="46" t="s">
        <v>55</v>
      </c>
      <c r="D40" s="47" t="s">
        <v>37</v>
      </c>
      <c r="E40" s="47" t="s">
        <v>37</v>
      </c>
      <c r="F40" s="50"/>
      <c r="G40" s="49"/>
      <c r="H40" s="49"/>
      <c r="I40" s="48"/>
      <c r="J40" s="47">
        <v>36</v>
      </c>
      <c r="K40" s="52">
        <f>J40*25.4</f>
        <v>914.4</v>
      </c>
      <c r="L40" s="49">
        <v>24</v>
      </c>
      <c r="M40" s="49">
        <v>610</v>
      </c>
      <c r="N40" s="49"/>
      <c r="O40" s="48">
        <v>546</v>
      </c>
      <c r="P40" s="51" t="e">
        <f>(U40+AF40)*(1+100%)</f>
        <v>#REF!</v>
      </c>
      <c r="Q40" s="51" t="e">
        <f t="shared" si="68"/>
        <v>#REF!</v>
      </c>
      <c r="R40" s="51" t="e">
        <f t="shared" si="69"/>
        <v>#REF!</v>
      </c>
      <c r="S40" s="51" t="e">
        <f>AE40+AC40+AF40</f>
        <v>#REF!</v>
      </c>
      <c r="T40" s="51"/>
      <c r="U40" s="51" t="e">
        <f>'Vanity Cabinet Material Cost'!#REF!</f>
        <v>#REF!</v>
      </c>
      <c r="V40" s="51" t="e">
        <f>'Vanity Cabinet Material Cost'!#REF!</f>
        <v>#REF!</v>
      </c>
      <c r="W40" s="121" t="e">
        <f t="shared" si="74"/>
        <v>#REF!</v>
      </c>
      <c r="X40" s="51" t="e">
        <f>'Vanity Cabinet Material Cost'!#REF!</f>
        <v>#REF!</v>
      </c>
      <c r="Y40" s="122" t="e">
        <f t="shared" si="75"/>
        <v>#REF!</v>
      </c>
      <c r="Z40" s="51" t="e">
        <f t="shared" si="76"/>
        <v>#REF!</v>
      </c>
      <c r="AA40" s="123" t="e">
        <f t="shared" si="77"/>
        <v>#REF!</v>
      </c>
      <c r="AB40" s="137"/>
      <c r="AC40" s="53" t="e">
        <f>'Vanity Cabinet Material Cost'!#REF!</f>
        <v>#REF!</v>
      </c>
      <c r="AD40" s="51"/>
      <c r="AE40" s="51" t="e">
        <f>U40-AC40</f>
        <v>#REF!</v>
      </c>
      <c r="AF40" s="65">
        <v>120</v>
      </c>
      <c r="AG40" s="65" t="e">
        <f t="shared" si="7"/>
        <v>#REF!</v>
      </c>
      <c r="AH40" s="64"/>
      <c r="AI40" s="51"/>
      <c r="AJ40" s="51"/>
      <c r="AK40" s="51" t="e">
        <f>(U40*(1+AH40)+AF40)*(1+$AK$5)</f>
        <v>#REF!</v>
      </c>
      <c r="AL40" s="51" t="e">
        <f>AK40*(1-$AL$5)</f>
        <v>#REF!</v>
      </c>
      <c r="AM40" s="53" t="e">
        <f>AL40-U40+AC40</f>
        <v>#REF!</v>
      </c>
      <c r="AN40" s="63" t="e">
        <f>AM40/AL40</f>
        <v>#REF!</v>
      </c>
    </row>
    <row r="41" spans="2:40" ht="16.05" customHeight="1" x14ac:dyDescent="0.3">
      <c r="B41" s="46" t="s">
        <v>110</v>
      </c>
      <c r="C41" s="46" t="s">
        <v>56</v>
      </c>
      <c r="D41" s="47" t="s">
        <v>37</v>
      </c>
      <c r="E41" s="47" t="s">
        <v>37</v>
      </c>
      <c r="F41" s="50"/>
      <c r="G41" s="49"/>
      <c r="H41" s="49"/>
      <c r="I41" s="48"/>
      <c r="J41" s="47">
        <v>42</v>
      </c>
      <c r="K41" s="52">
        <f>J41*25.4</f>
        <v>1066.8</v>
      </c>
      <c r="L41" s="49">
        <v>24</v>
      </c>
      <c r="M41" s="49">
        <v>610</v>
      </c>
      <c r="N41" s="49"/>
      <c r="O41" s="48">
        <v>546</v>
      </c>
      <c r="P41" s="51" t="e">
        <f>(U41+AF41)*(1+100%)</f>
        <v>#REF!</v>
      </c>
      <c r="Q41" s="51" t="e">
        <f t="shared" si="68"/>
        <v>#REF!</v>
      </c>
      <c r="R41" s="51" t="e">
        <f t="shared" si="69"/>
        <v>#REF!</v>
      </c>
      <c r="S41" s="51" t="e">
        <f>AE41+AC41+AF41</f>
        <v>#REF!</v>
      </c>
      <c r="T41" s="51"/>
      <c r="U41" s="51" t="e">
        <f>'Vanity Cabinet Material Cost'!#REF!</f>
        <v>#REF!</v>
      </c>
      <c r="V41" s="51" t="e">
        <f>'Vanity Cabinet Material Cost'!#REF!</f>
        <v>#REF!</v>
      </c>
      <c r="W41" s="121" t="e">
        <f t="shared" si="74"/>
        <v>#REF!</v>
      </c>
      <c r="X41" s="51" t="e">
        <f>'Vanity Cabinet Material Cost'!#REF!</f>
        <v>#REF!</v>
      </c>
      <c r="Y41" s="122" t="e">
        <f t="shared" si="75"/>
        <v>#REF!</v>
      </c>
      <c r="Z41" s="51" t="e">
        <f t="shared" si="76"/>
        <v>#REF!</v>
      </c>
      <c r="AA41" s="123" t="e">
        <f t="shared" si="77"/>
        <v>#REF!</v>
      </c>
      <c r="AB41" s="137"/>
      <c r="AC41" s="53" t="e">
        <f>'Vanity Cabinet Material Cost'!#REF!</f>
        <v>#REF!</v>
      </c>
      <c r="AD41" s="51"/>
      <c r="AE41" s="51" t="e">
        <f>U41-AC41</f>
        <v>#REF!</v>
      </c>
      <c r="AF41" s="65">
        <v>150</v>
      </c>
      <c r="AG41" s="65" t="e">
        <f t="shared" si="7"/>
        <v>#REF!</v>
      </c>
      <c r="AH41" s="64"/>
      <c r="AI41" s="51"/>
      <c r="AJ41" s="51"/>
      <c r="AK41" s="51" t="e">
        <f>(U41*(1+AH41)+AF41)*(1+$AK$5)</f>
        <v>#REF!</v>
      </c>
      <c r="AL41" s="51" t="e">
        <f>AK41*(1-$AL$5)</f>
        <v>#REF!</v>
      </c>
      <c r="AM41" s="53" t="e">
        <f>AL41-U41+AC41</f>
        <v>#REF!</v>
      </c>
      <c r="AN41" s="63" t="e">
        <f>AM41/AL41</f>
        <v>#REF!</v>
      </c>
    </row>
    <row r="42" spans="2:40" x14ac:dyDescent="0.3">
      <c r="B42" s="54" t="s">
        <v>77</v>
      </c>
      <c r="C42" s="46" t="s">
        <v>57</v>
      </c>
      <c r="D42" s="47" t="s">
        <v>37</v>
      </c>
      <c r="E42" s="47" t="s">
        <v>37</v>
      </c>
      <c r="F42" s="50"/>
      <c r="G42" s="49"/>
      <c r="H42" s="49"/>
      <c r="I42" s="48"/>
      <c r="J42" s="47">
        <v>48</v>
      </c>
      <c r="K42" s="52">
        <f>J42*25.4</f>
        <v>1219.1999999999998</v>
      </c>
      <c r="L42" s="49">
        <v>24</v>
      </c>
      <c r="M42" s="49">
        <v>610</v>
      </c>
      <c r="N42" s="49"/>
      <c r="O42" s="48">
        <v>546</v>
      </c>
      <c r="P42" s="51" t="e">
        <f>(U42+AF42)*(1+100%)</f>
        <v>#REF!</v>
      </c>
      <c r="Q42" s="51" t="e">
        <f t="shared" si="68"/>
        <v>#REF!</v>
      </c>
      <c r="R42" s="51" t="e">
        <f t="shared" si="69"/>
        <v>#REF!</v>
      </c>
      <c r="S42" s="51" t="e">
        <f>AE42+AC42+AF42</f>
        <v>#REF!</v>
      </c>
      <c r="T42" s="51"/>
      <c r="U42" s="51" t="e">
        <f>'Vanity Cabinet Material Cost'!#REF!</f>
        <v>#REF!</v>
      </c>
      <c r="V42" s="51" t="e">
        <f>'Vanity Cabinet Material Cost'!#REF!</f>
        <v>#REF!</v>
      </c>
      <c r="W42" s="121" t="e">
        <f t="shared" si="74"/>
        <v>#REF!</v>
      </c>
      <c r="X42" s="51" t="e">
        <f>'Vanity Cabinet Material Cost'!#REF!</f>
        <v>#REF!</v>
      </c>
      <c r="Y42" s="122" t="e">
        <f t="shared" si="75"/>
        <v>#REF!</v>
      </c>
      <c r="Z42" s="51" t="e">
        <f t="shared" si="76"/>
        <v>#REF!</v>
      </c>
      <c r="AA42" s="123" t="e">
        <f t="shared" si="77"/>
        <v>#REF!</v>
      </c>
      <c r="AB42" s="137"/>
      <c r="AC42" s="53" t="e">
        <f>'Vanity Cabinet Material Cost'!#REF!</f>
        <v>#REF!</v>
      </c>
      <c r="AD42" s="51"/>
      <c r="AE42" s="51" t="e">
        <f>U42-AC42</f>
        <v>#REF!</v>
      </c>
      <c r="AF42" s="65">
        <v>150</v>
      </c>
      <c r="AG42" s="65" t="e">
        <f t="shared" si="7"/>
        <v>#REF!</v>
      </c>
      <c r="AH42" s="64"/>
      <c r="AI42" s="51"/>
      <c r="AJ42" s="51"/>
      <c r="AK42" s="51" t="e">
        <f>(U42*(1+AH42)+AF42)*(1+$AK$5)</f>
        <v>#REF!</v>
      </c>
      <c r="AL42" s="51" t="e">
        <f>AK42*(1-$AL$5)</f>
        <v>#REF!</v>
      </c>
      <c r="AM42" s="53" t="e">
        <f>AL42-U42+AC42</f>
        <v>#REF!</v>
      </c>
      <c r="AN42" s="63" t="e">
        <f>AM42/AL42</f>
        <v>#REF!</v>
      </c>
    </row>
    <row r="43" spans="2:40" x14ac:dyDescent="0.3">
      <c r="B43" s="54"/>
      <c r="C43" s="46"/>
      <c r="D43" s="47"/>
      <c r="E43" s="47"/>
      <c r="F43" s="50"/>
      <c r="G43" s="49"/>
      <c r="H43" s="49"/>
      <c r="I43" s="48"/>
      <c r="J43" s="47"/>
      <c r="K43" s="52"/>
      <c r="L43" s="49"/>
      <c r="M43" s="49"/>
      <c r="N43" s="49"/>
      <c r="O43" s="48"/>
      <c r="P43" s="82"/>
      <c r="Q43" s="82"/>
      <c r="R43" s="88"/>
      <c r="S43" s="82"/>
      <c r="T43" s="127"/>
      <c r="U43" s="51"/>
      <c r="V43" s="51"/>
      <c r="W43" s="99"/>
      <c r="X43" s="51"/>
      <c r="Y43" s="114"/>
      <c r="Z43" s="51"/>
      <c r="AA43" s="107"/>
      <c r="AB43" s="137"/>
      <c r="AC43" s="46"/>
      <c r="AD43" s="51"/>
      <c r="AE43" s="51"/>
      <c r="AI43" s="82"/>
      <c r="AJ43" s="82"/>
      <c r="AK43" s="46"/>
      <c r="AL43" s="46"/>
      <c r="AM43" s="46"/>
      <c r="AN43" s="63"/>
    </row>
    <row r="44" spans="2:40" x14ac:dyDescent="0.3">
      <c r="B44" s="73" t="s">
        <v>41</v>
      </c>
      <c r="C44" s="73" t="s">
        <v>78</v>
      </c>
      <c r="D44" s="47" t="s">
        <v>34</v>
      </c>
      <c r="E44" s="47" t="s">
        <v>34</v>
      </c>
      <c r="F44" s="50"/>
      <c r="G44" s="49"/>
      <c r="H44" s="49"/>
      <c r="I44" s="48"/>
      <c r="J44" s="47">
        <v>60</v>
      </c>
      <c r="K44" s="52">
        <f>J44*25.4</f>
        <v>1524</v>
      </c>
      <c r="L44" s="49">
        <v>24</v>
      </c>
      <c r="M44" s="49">
        <v>610</v>
      </c>
      <c r="N44" s="49"/>
      <c r="O44" s="48">
        <v>546</v>
      </c>
      <c r="P44" s="51" t="e">
        <f>(U44+AF44)*(1+100%)</f>
        <v>#REF!</v>
      </c>
      <c r="Q44" s="51" t="e">
        <f t="shared" ref="Q44:Q45" si="78">P44*0.83</f>
        <v>#REF!</v>
      </c>
      <c r="R44" s="51" t="e">
        <f t="shared" ref="R44:R45" si="79">P44*0.6</f>
        <v>#REF!</v>
      </c>
      <c r="S44" s="51" t="e">
        <f>AE44+AC44+AF44</f>
        <v>#REF!</v>
      </c>
      <c r="T44" s="51"/>
      <c r="U44" s="51" t="e">
        <f>'Vanity Cabinet Material Cost'!#REF!</f>
        <v>#REF!</v>
      </c>
      <c r="V44" s="51" t="e">
        <f>'Vanity Cabinet Material Cost'!#REF!</f>
        <v>#REF!</v>
      </c>
      <c r="W44" s="121" t="e">
        <f t="shared" ref="W44" si="80">V44/U44</f>
        <v>#REF!</v>
      </c>
      <c r="X44" s="51" t="e">
        <f>'Vanity Cabinet Material Cost'!#REF!</f>
        <v>#REF!</v>
      </c>
      <c r="Y44" s="122" t="e">
        <f t="shared" ref="Y44" si="81">X44/U44</f>
        <v>#REF!</v>
      </c>
      <c r="Z44" s="51" t="e">
        <f t="shared" ref="Z44" si="82">U44-V44-X44</f>
        <v>#REF!</v>
      </c>
      <c r="AA44" s="123" t="e">
        <f t="shared" ref="AA44" si="83">Z44/U44</f>
        <v>#REF!</v>
      </c>
      <c r="AB44" s="137"/>
      <c r="AC44" s="53" t="e">
        <f>'Vanity Cabinet Material Cost'!#REF!</f>
        <v>#REF!</v>
      </c>
      <c r="AD44" s="51"/>
      <c r="AE44" s="51" t="e">
        <f>U44-AC44</f>
        <v>#REF!</v>
      </c>
      <c r="AF44" s="65">
        <v>150</v>
      </c>
      <c r="AG44" s="65" t="e">
        <f t="shared" si="7"/>
        <v>#REF!</v>
      </c>
      <c r="AH44" s="65"/>
      <c r="AI44" s="51"/>
      <c r="AJ44" s="51"/>
      <c r="AK44" s="51" t="e">
        <f>(U44+AF44)*(1+$AK$5)</f>
        <v>#REF!</v>
      </c>
      <c r="AL44" s="51" t="e">
        <f>AK44*(1-$AL$5)</f>
        <v>#REF!</v>
      </c>
      <c r="AM44" s="53" t="e">
        <f>AL44-U44+AC44</f>
        <v>#REF!</v>
      </c>
      <c r="AN44" s="63" t="e">
        <f>AM44/AL44</f>
        <v>#REF!</v>
      </c>
    </row>
    <row r="45" spans="2:40" x14ac:dyDescent="0.3">
      <c r="B45" s="73" t="s">
        <v>42</v>
      </c>
      <c r="C45" s="73" t="s">
        <v>79</v>
      </c>
      <c r="D45" s="47" t="s">
        <v>34</v>
      </c>
      <c r="E45" s="47" t="s">
        <v>34</v>
      </c>
      <c r="F45" s="50"/>
      <c r="G45" s="49"/>
      <c r="H45" s="49"/>
      <c r="I45" s="48"/>
      <c r="J45" s="47">
        <v>72</v>
      </c>
      <c r="K45" s="52">
        <f>J45*25.4</f>
        <v>1828.8</v>
      </c>
      <c r="L45" s="49">
        <v>24</v>
      </c>
      <c r="M45" s="49">
        <v>610</v>
      </c>
      <c r="N45" s="49"/>
      <c r="O45" s="48">
        <v>546</v>
      </c>
      <c r="P45" s="51" t="e">
        <f>(U45+AF45)*(1+100%)</f>
        <v>#REF!</v>
      </c>
      <c r="Q45" s="51" t="e">
        <f t="shared" si="78"/>
        <v>#REF!</v>
      </c>
      <c r="R45" s="51" t="e">
        <f t="shared" si="79"/>
        <v>#REF!</v>
      </c>
      <c r="S45" s="51" t="e">
        <f>AE45+AC45+AF45</f>
        <v>#REF!</v>
      </c>
      <c r="T45" s="51"/>
      <c r="U45" s="51" t="e">
        <f>'Vanity Cabinet Material Cost'!#REF!</f>
        <v>#REF!</v>
      </c>
      <c r="V45" s="51" t="e">
        <f>'Vanity Cabinet Material Cost'!#REF!</f>
        <v>#REF!</v>
      </c>
      <c r="W45" s="121" t="e">
        <f t="shared" ref="W45" si="84">V45/U45</f>
        <v>#REF!</v>
      </c>
      <c r="X45" s="51" t="e">
        <f>'Vanity Cabinet Material Cost'!#REF!</f>
        <v>#REF!</v>
      </c>
      <c r="Y45" s="122" t="e">
        <f t="shared" ref="Y45" si="85">X45/U45</f>
        <v>#REF!</v>
      </c>
      <c r="Z45" s="51" t="e">
        <f t="shared" ref="Z45" si="86">U45-V45-X45</f>
        <v>#REF!</v>
      </c>
      <c r="AA45" s="123" t="e">
        <f t="shared" ref="AA45" si="87">Z45/U45</f>
        <v>#REF!</v>
      </c>
      <c r="AB45" s="137"/>
      <c r="AC45" s="53" t="e">
        <f>'Vanity Cabinet Material Cost'!#REF!</f>
        <v>#REF!</v>
      </c>
      <c r="AD45" s="51"/>
      <c r="AE45" s="51" t="e">
        <f>U45-AC45</f>
        <v>#REF!</v>
      </c>
      <c r="AF45" s="65">
        <v>150</v>
      </c>
      <c r="AG45" s="65" t="e">
        <f t="shared" si="7"/>
        <v>#REF!</v>
      </c>
      <c r="AH45" s="65"/>
      <c r="AI45" s="51"/>
      <c r="AJ45" s="51"/>
      <c r="AK45" s="51" t="e">
        <f>(U45+AF45)*(1+$AK$5)</f>
        <v>#REF!</v>
      </c>
      <c r="AL45" s="51" t="e">
        <f>AK45*(1-$AL$5)</f>
        <v>#REF!</v>
      </c>
      <c r="AM45" s="53" t="e">
        <f>AL45-U45+AC45</f>
        <v>#REF!</v>
      </c>
      <c r="AN45" s="63" t="e">
        <f>AM45/AL45</f>
        <v>#REF!</v>
      </c>
    </row>
    <row r="46" spans="2:40" x14ac:dyDescent="0.3">
      <c r="B46" s="54"/>
      <c r="C46" s="46"/>
      <c r="D46" s="47"/>
      <c r="E46" s="47"/>
      <c r="F46" s="50"/>
      <c r="G46" s="49"/>
      <c r="H46" s="49"/>
      <c r="I46" s="48"/>
      <c r="J46" s="47"/>
      <c r="K46" s="52"/>
      <c r="L46" s="49"/>
      <c r="M46" s="49"/>
      <c r="N46" s="49"/>
      <c r="O46" s="48"/>
      <c r="P46" s="82"/>
      <c r="Q46" s="82"/>
      <c r="R46" s="88"/>
      <c r="S46" s="82"/>
      <c r="T46" s="127"/>
      <c r="U46" s="51"/>
      <c r="V46" s="51"/>
      <c r="W46" s="99"/>
      <c r="X46" s="51"/>
      <c r="Y46" s="114"/>
      <c r="Z46" s="51"/>
      <c r="AA46" s="107"/>
      <c r="AB46" s="137"/>
      <c r="AC46" s="46"/>
      <c r="AD46" s="51"/>
      <c r="AE46" s="51"/>
      <c r="AI46" s="82"/>
      <c r="AJ46" s="82"/>
      <c r="AK46" s="46"/>
      <c r="AL46" s="46"/>
      <c r="AM46" s="46"/>
      <c r="AN46" s="63"/>
    </row>
    <row r="47" spans="2:40" x14ac:dyDescent="0.3">
      <c r="B47" s="73" t="s">
        <v>41</v>
      </c>
      <c r="C47" s="73" t="s">
        <v>78</v>
      </c>
      <c r="D47" s="47" t="s">
        <v>37</v>
      </c>
      <c r="E47" s="47" t="s">
        <v>37</v>
      </c>
      <c r="F47" s="50"/>
      <c r="G47" s="49"/>
      <c r="H47" s="49"/>
      <c r="I47" s="48"/>
      <c r="J47" s="47">
        <v>60</v>
      </c>
      <c r="K47" s="52">
        <f>J47*25.4</f>
        <v>1524</v>
      </c>
      <c r="L47" s="49">
        <v>24</v>
      </c>
      <c r="M47" s="49">
        <v>610</v>
      </c>
      <c r="N47" s="49"/>
      <c r="O47" s="48">
        <v>546</v>
      </c>
      <c r="P47" s="51" t="e">
        <f>(U47+AF47)*(1+100%)</f>
        <v>#REF!</v>
      </c>
      <c r="Q47" s="51" t="e">
        <f t="shared" ref="Q47:Q48" si="88">P47*0.83</f>
        <v>#REF!</v>
      </c>
      <c r="R47" s="51" t="e">
        <f t="shared" ref="R47:R48" si="89">P47*0.6</f>
        <v>#REF!</v>
      </c>
      <c r="S47" s="51" t="e">
        <f>AE47+AC47+AF47</f>
        <v>#REF!</v>
      </c>
      <c r="T47" s="51"/>
      <c r="U47" s="51" t="e">
        <f>'Vanity Cabinet Material Cost'!#REF!</f>
        <v>#REF!</v>
      </c>
      <c r="V47" s="51" t="e">
        <f>'Vanity Cabinet Material Cost'!#REF!</f>
        <v>#REF!</v>
      </c>
      <c r="W47" s="121" t="e">
        <f t="shared" ref="W47:W48" si="90">V47/U47</f>
        <v>#REF!</v>
      </c>
      <c r="X47" s="51" t="e">
        <f>'Vanity Cabinet Material Cost'!#REF!</f>
        <v>#REF!</v>
      </c>
      <c r="Y47" s="122" t="e">
        <f t="shared" ref="Y47:Y48" si="91">X47/U47</f>
        <v>#REF!</v>
      </c>
      <c r="Z47" s="51" t="e">
        <f t="shared" ref="Z47:Z48" si="92">U47-V47-X47</f>
        <v>#REF!</v>
      </c>
      <c r="AA47" s="123" t="e">
        <f t="shared" ref="AA47:AA48" si="93">Z47/U47</f>
        <v>#REF!</v>
      </c>
      <c r="AB47" s="137"/>
      <c r="AC47" s="53" t="e">
        <f>'Vanity Cabinet Material Cost'!#REF!</f>
        <v>#REF!</v>
      </c>
      <c r="AD47" s="51"/>
      <c r="AE47" s="51" t="e">
        <f>U47-AC47</f>
        <v>#REF!</v>
      </c>
      <c r="AF47" s="65">
        <v>150</v>
      </c>
      <c r="AG47" s="65" t="e">
        <f t="shared" si="7"/>
        <v>#REF!</v>
      </c>
      <c r="AH47" s="64"/>
      <c r="AI47" s="51"/>
      <c r="AJ47" s="51"/>
      <c r="AK47" s="51" t="e">
        <f>(U47*(1+AH47)+AF47)*(1+$AK$5)</f>
        <v>#REF!</v>
      </c>
      <c r="AL47" s="51" t="e">
        <f>AK47*(1-$AL$5)</f>
        <v>#REF!</v>
      </c>
      <c r="AM47" s="53" t="e">
        <f>AL47-U47+AC47</f>
        <v>#REF!</v>
      </c>
      <c r="AN47" s="63" t="e">
        <f>AM47/AL47</f>
        <v>#REF!</v>
      </c>
    </row>
    <row r="48" spans="2:40" x14ac:dyDescent="0.3">
      <c r="B48" s="73" t="s">
        <v>42</v>
      </c>
      <c r="C48" s="73" t="s">
        <v>79</v>
      </c>
      <c r="D48" s="47" t="s">
        <v>37</v>
      </c>
      <c r="E48" s="47" t="s">
        <v>37</v>
      </c>
      <c r="F48" s="50"/>
      <c r="G48" s="49"/>
      <c r="H48" s="49"/>
      <c r="I48" s="48"/>
      <c r="J48" s="47">
        <v>72</v>
      </c>
      <c r="K48" s="52">
        <f>J48*25.4</f>
        <v>1828.8</v>
      </c>
      <c r="L48" s="49">
        <v>24</v>
      </c>
      <c r="M48" s="49">
        <v>610</v>
      </c>
      <c r="N48" s="49"/>
      <c r="O48" s="48">
        <v>546</v>
      </c>
      <c r="P48" s="51" t="e">
        <f>(U48+AF48)*(1+100%)</f>
        <v>#REF!</v>
      </c>
      <c r="Q48" s="51" t="e">
        <f t="shared" si="88"/>
        <v>#REF!</v>
      </c>
      <c r="R48" s="51" t="e">
        <f t="shared" si="89"/>
        <v>#REF!</v>
      </c>
      <c r="S48" s="51" t="e">
        <f>AE48+AC48+AF48</f>
        <v>#REF!</v>
      </c>
      <c r="T48" s="51"/>
      <c r="U48" s="51" t="e">
        <f>'Vanity Cabinet Material Cost'!#REF!</f>
        <v>#REF!</v>
      </c>
      <c r="V48" s="51" t="e">
        <f>'Vanity Cabinet Material Cost'!#REF!</f>
        <v>#REF!</v>
      </c>
      <c r="W48" s="121" t="e">
        <f t="shared" si="90"/>
        <v>#REF!</v>
      </c>
      <c r="X48" s="51" t="e">
        <f>'Vanity Cabinet Material Cost'!#REF!</f>
        <v>#REF!</v>
      </c>
      <c r="Y48" s="122" t="e">
        <f t="shared" si="91"/>
        <v>#REF!</v>
      </c>
      <c r="Z48" s="51" t="e">
        <f t="shared" si="92"/>
        <v>#REF!</v>
      </c>
      <c r="AA48" s="123" t="e">
        <f t="shared" si="93"/>
        <v>#REF!</v>
      </c>
      <c r="AB48" s="137"/>
      <c r="AC48" s="53" t="e">
        <f>'Vanity Cabinet Material Cost'!#REF!</f>
        <v>#REF!</v>
      </c>
      <c r="AD48" s="51"/>
      <c r="AE48" s="51" t="e">
        <f>U48-AC48</f>
        <v>#REF!</v>
      </c>
      <c r="AF48" s="65">
        <v>150</v>
      </c>
      <c r="AG48" s="65" t="e">
        <f t="shared" si="7"/>
        <v>#REF!</v>
      </c>
      <c r="AH48" s="64"/>
      <c r="AI48" s="51"/>
      <c r="AJ48" s="51"/>
      <c r="AK48" s="51" t="e">
        <f>(U48*(1+AH48)+AF48)*(1+$AK$5)</f>
        <v>#REF!</v>
      </c>
      <c r="AL48" s="51" t="e">
        <f>AK48*(1-$AL$5)</f>
        <v>#REF!</v>
      </c>
      <c r="AM48" s="53" t="e">
        <f>AL48-U48+AC48</f>
        <v>#REF!</v>
      </c>
      <c r="AN48" s="63" t="e">
        <f>AM48/AL48</f>
        <v>#REF!</v>
      </c>
    </row>
    <row r="49" spans="2:40" x14ac:dyDescent="0.3">
      <c r="B49" s="54"/>
      <c r="C49" s="46"/>
      <c r="D49" s="47"/>
      <c r="E49" s="47"/>
      <c r="F49" s="50"/>
      <c r="G49" s="49"/>
      <c r="H49" s="49"/>
      <c r="I49" s="48"/>
      <c r="J49" s="47"/>
      <c r="K49" s="52"/>
      <c r="L49" s="49"/>
      <c r="M49" s="49"/>
      <c r="N49" s="49"/>
      <c r="O49" s="48"/>
      <c r="P49" s="82"/>
      <c r="Q49" s="82"/>
      <c r="R49" s="88"/>
      <c r="S49" s="82"/>
      <c r="T49" s="127"/>
      <c r="U49" s="51"/>
      <c r="V49" s="51"/>
      <c r="W49" s="99"/>
      <c r="X49" s="51"/>
      <c r="Y49" s="114"/>
      <c r="Z49" s="51"/>
      <c r="AA49" s="107"/>
      <c r="AB49" s="137"/>
      <c r="AC49" s="46"/>
      <c r="AD49" s="51"/>
      <c r="AE49" s="51"/>
      <c r="AI49" s="82"/>
      <c r="AJ49" s="82"/>
      <c r="AK49" s="46"/>
      <c r="AL49" s="46"/>
      <c r="AM49" s="46"/>
      <c r="AN49" s="63"/>
    </row>
    <row r="50" spans="2:40" x14ac:dyDescent="0.3">
      <c r="B50" s="74" t="s">
        <v>112</v>
      </c>
      <c r="C50" s="74" t="s">
        <v>113</v>
      </c>
      <c r="D50" s="47" t="s">
        <v>34</v>
      </c>
      <c r="E50" s="47" t="s">
        <v>34</v>
      </c>
      <c r="F50" s="50"/>
      <c r="G50" s="49"/>
      <c r="H50" s="49"/>
      <c r="I50" s="48"/>
      <c r="J50" s="47">
        <v>48</v>
      </c>
      <c r="K50" s="52">
        <f>J50*25.4</f>
        <v>1219.1999999999998</v>
      </c>
      <c r="L50" s="49">
        <v>24</v>
      </c>
      <c r="M50" s="49">
        <v>610</v>
      </c>
      <c r="N50" s="49"/>
      <c r="O50" s="48">
        <v>546</v>
      </c>
      <c r="P50" s="51" t="e">
        <f>(U50+AF50)*(1+100%)</f>
        <v>#REF!</v>
      </c>
      <c r="Q50" s="51" t="e">
        <f t="shared" ref="Q50:Q52" si="94">P50*0.83</f>
        <v>#REF!</v>
      </c>
      <c r="R50" s="51" t="e">
        <f t="shared" ref="R50:R52" si="95">P50*0.6</f>
        <v>#REF!</v>
      </c>
      <c r="S50" s="51" t="e">
        <f>AE50+AC50+AF50</f>
        <v>#REF!</v>
      </c>
      <c r="T50" s="51"/>
      <c r="U50" s="51" t="e">
        <f>'Vanity Cabinet Material Cost'!#REF!</f>
        <v>#REF!</v>
      </c>
      <c r="V50" s="51" t="e">
        <f>'Vanity Cabinet Material Cost'!#REF!</f>
        <v>#REF!</v>
      </c>
      <c r="W50" s="121" t="e">
        <f t="shared" ref="W50" si="96">V50/U50</f>
        <v>#REF!</v>
      </c>
      <c r="X50" s="51" t="e">
        <f>'Vanity Cabinet Material Cost'!#REF!</f>
        <v>#REF!</v>
      </c>
      <c r="Y50" s="122" t="e">
        <f t="shared" ref="Y50" si="97">X50/U50</f>
        <v>#REF!</v>
      </c>
      <c r="Z50" s="51" t="e">
        <f t="shared" ref="Z50" si="98">U50-V50-X50</f>
        <v>#REF!</v>
      </c>
      <c r="AA50" s="123" t="e">
        <f t="shared" ref="AA50" si="99">Z50/U50</f>
        <v>#REF!</v>
      </c>
      <c r="AB50" s="137"/>
      <c r="AC50" s="53" t="e">
        <f>'Vanity Cabinet Material Cost'!#REF!</f>
        <v>#REF!</v>
      </c>
      <c r="AD50" s="51"/>
      <c r="AE50" s="51" t="e">
        <f>U50-AC50</f>
        <v>#REF!</v>
      </c>
      <c r="AF50" s="65">
        <v>150</v>
      </c>
      <c r="AG50" s="65" t="e">
        <f t="shared" si="7"/>
        <v>#REF!</v>
      </c>
      <c r="AH50" s="65"/>
      <c r="AI50" s="51"/>
      <c r="AJ50" s="51"/>
      <c r="AK50" s="51" t="e">
        <f>(U50+AF50)*(1+$AK$5)</f>
        <v>#REF!</v>
      </c>
      <c r="AL50" s="51" t="e">
        <f>AK50*(1-$AL$5)</f>
        <v>#REF!</v>
      </c>
      <c r="AM50" s="53" t="e">
        <f>AL50-U50+AC50</f>
        <v>#REF!</v>
      </c>
      <c r="AN50" s="63" t="e">
        <f>AM50/AL50</f>
        <v>#REF!</v>
      </c>
    </row>
    <row r="51" spans="2:40" x14ac:dyDescent="0.3">
      <c r="B51" s="73" t="s">
        <v>43</v>
      </c>
      <c r="C51" s="74" t="s">
        <v>81</v>
      </c>
      <c r="D51" s="47" t="s">
        <v>34</v>
      </c>
      <c r="E51" s="47" t="s">
        <v>34</v>
      </c>
      <c r="F51" s="50"/>
      <c r="G51" s="49"/>
      <c r="H51" s="49"/>
      <c r="I51" s="48"/>
      <c r="J51" s="47">
        <v>60</v>
      </c>
      <c r="K51" s="52">
        <f>J51*25.4</f>
        <v>1524</v>
      </c>
      <c r="L51" s="49">
        <v>24</v>
      </c>
      <c r="M51" s="49">
        <v>610</v>
      </c>
      <c r="N51" s="49"/>
      <c r="O51" s="48">
        <v>546</v>
      </c>
      <c r="P51" s="51" t="e">
        <f>(U51+AF51)*(1+100%)</f>
        <v>#REF!</v>
      </c>
      <c r="Q51" s="51" t="e">
        <f t="shared" si="94"/>
        <v>#REF!</v>
      </c>
      <c r="R51" s="51" t="e">
        <f t="shared" si="95"/>
        <v>#REF!</v>
      </c>
      <c r="S51" s="51" t="e">
        <f>AE51+AC51+AF51</f>
        <v>#REF!</v>
      </c>
      <c r="T51" s="51"/>
      <c r="U51" s="51" t="e">
        <f>'Vanity Cabinet Material Cost'!#REF!</f>
        <v>#REF!</v>
      </c>
      <c r="V51" s="51" t="e">
        <f>'Vanity Cabinet Material Cost'!#REF!</f>
        <v>#REF!</v>
      </c>
      <c r="W51" s="121" t="e">
        <f t="shared" ref="W51:W52" si="100">V51/U51</f>
        <v>#REF!</v>
      </c>
      <c r="X51" s="51" t="e">
        <f>'Vanity Cabinet Material Cost'!#REF!</f>
        <v>#REF!</v>
      </c>
      <c r="Y51" s="122" t="e">
        <f t="shared" ref="Y51:Y52" si="101">X51/U51</f>
        <v>#REF!</v>
      </c>
      <c r="Z51" s="51" t="e">
        <f t="shared" ref="Z51:Z52" si="102">U51-V51-X51</f>
        <v>#REF!</v>
      </c>
      <c r="AA51" s="123" t="e">
        <f t="shared" ref="AA51:AA52" si="103">Z51/U51</f>
        <v>#REF!</v>
      </c>
      <c r="AB51" s="137"/>
      <c r="AC51" s="53" t="e">
        <f>'Vanity Cabinet Material Cost'!#REF!</f>
        <v>#REF!</v>
      </c>
      <c r="AD51" s="51"/>
      <c r="AE51" s="51" t="e">
        <f>U51-AC51</f>
        <v>#REF!</v>
      </c>
      <c r="AF51" s="65">
        <v>150</v>
      </c>
      <c r="AG51" s="65" t="e">
        <f t="shared" si="7"/>
        <v>#REF!</v>
      </c>
      <c r="AH51" s="65"/>
      <c r="AI51" s="51"/>
      <c r="AJ51" s="51"/>
      <c r="AK51" s="51" t="e">
        <f>(U51+AF51)*(1+$AK$5)</f>
        <v>#REF!</v>
      </c>
      <c r="AL51" s="51" t="e">
        <f>AK51*(1-$AL$5)</f>
        <v>#REF!</v>
      </c>
      <c r="AM51" s="53" t="e">
        <f>AL51-U51+AC51</f>
        <v>#REF!</v>
      </c>
      <c r="AN51" s="63" t="e">
        <f>AM51/AL51</f>
        <v>#REF!</v>
      </c>
    </row>
    <row r="52" spans="2:40" x14ac:dyDescent="0.3">
      <c r="B52" s="73" t="s">
        <v>44</v>
      </c>
      <c r="C52" s="73" t="s">
        <v>82</v>
      </c>
      <c r="D52" s="47" t="s">
        <v>34</v>
      </c>
      <c r="E52" s="47" t="s">
        <v>34</v>
      </c>
      <c r="F52" s="50"/>
      <c r="G52" s="49"/>
      <c r="H52" s="49"/>
      <c r="I52" s="48"/>
      <c r="J52" s="47">
        <v>72</v>
      </c>
      <c r="K52" s="52">
        <f>J52*25.4</f>
        <v>1828.8</v>
      </c>
      <c r="L52" s="49">
        <v>24</v>
      </c>
      <c r="M52" s="49">
        <v>610</v>
      </c>
      <c r="N52" s="49"/>
      <c r="O52" s="48">
        <v>546</v>
      </c>
      <c r="P52" s="51" t="e">
        <f>(U52+AF52)*(1+100%)</f>
        <v>#REF!</v>
      </c>
      <c r="Q52" s="51" t="e">
        <f t="shared" si="94"/>
        <v>#REF!</v>
      </c>
      <c r="R52" s="51" t="e">
        <f t="shared" si="95"/>
        <v>#REF!</v>
      </c>
      <c r="S52" s="51" t="e">
        <f>AE52+AC52+AF52</f>
        <v>#REF!</v>
      </c>
      <c r="T52" s="51"/>
      <c r="U52" s="51" t="e">
        <f>'Vanity Cabinet Material Cost'!#REF!</f>
        <v>#REF!</v>
      </c>
      <c r="V52" s="51" t="e">
        <f>'Vanity Cabinet Material Cost'!#REF!</f>
        <v>#REF!</v>
      </c>
      <c r="W52" s="121" t="e">
        <f t="shared" si="100"/>
        <v>#REF!</v>
      </c>
      <c r="X52" s="51" t="e">
        <f>'Vanity Cabinet Material Cost'!#REF!</f>
        <v>#REF!</v>
      </c>
      <c r="Y52" s="122" t="e">
        <f t="shared" si="101"/>
        <v>#REF!</v>
      </c>
      <c r="Z52" s="51" t="e">
        <f t="shared" si="102"/>
        <v>#REF!</v>
      </c>
      <c r="AA52" s="123" t="e">
        <f t="shared" si="103"/>
        <v>#REF!</v>
      </c>
      <c r="AB52" s="137"/>
      <c r="AC52" s="53" t="e">
        <f>'Vanity Cabinet Material Cost'!#REF!</f>
        <v>#REF!</v>
      </c>
      <c r="AD52" s="51"/>
      <c r="AE52" s="51" t="e">
        <f>U52-AC52</f>
        <v>#REF!</v>
      </c>
      <c r="AF52" s="65">
        <v>150</v>
      </c>
      <c r="AG52" s="65" t="e">
        <f t="shared" si="7"/>
        <v>#REF!</v>
      </c>
      <c r="AH52" s="65"/>
      <c r="AI52" s="51"/>
      <c r="AJ52" s="51"/>
      <c r="AK52" s="51" t="e">
        <f>(U52+AF52)*(1+$AK$5)</f>
        <v>#REF!</v>
      </c>
      <c r="AL52" s="51" t="e">
        <f>AK52*(1-$AL$5)</f>
        <v>#REF!</v>
      </c>
      <c r="AM52" s="53" t="e">
        <f>AL52-U52+AC52</f>
        <v>#REF!</v>
      </c>
      <c r="AN52" s="63" t="e">
        <f>AM52/AL52</f>
        <v>#REF!</v>
      </c>
    </row>
    <row r="53" spans="2:40" x14ac:dyDescent="0.3">
      <c r="B53" s="54"/>
      <c r="C53" s="46"/>
      <c r="D53" s="47"/>
      <c r="E53" s="47"/>
      <c r="F53" s="50"/>
      <c r="G53" s="49"/>
      <c r="H53" s="49"/>
      <c r="I53" s="48"/>
      <c r="J53" s="47"/>
      <c r="K53" s="52"/>
      <c r="L53" s="49"/>
      <c r="M53" s="49"/>
      <c r="N53" s="49"/>
      <c r="O53" s="48"/>
      <c r="P53" s="82"/>
      <c r="Q53" s="82"/>
      <c r="R53" s="88"/>
      <c r="S53" s="82"/>
      <c r="T53" s="127"/>
      <c r="U53" s="51"/>
      <c r="V53" s="51"/>
      <c r="W53" s="99"/>
      <c r="X53" s="51"/>
      <c r="Y53" s="114"/>
      <c r="Z53" s="51"/>
      <c r="AA53" s="107"/>
      <c r="AB53" s="137"/>
      <c r="AC53" s="46"/>
      <c r="AD53" s="51"/>
      <c r="AE53" s="51"/>
      <c r="AI53" s="82"/>
      <c r="AJ53" s="82"/>
      <c r="AK53" s="46"/>
      <c r="AL53" s="46"/>
      <c r="AM53" s="46"/>
      <c r="AN53" s="63"/>
    </row>
    <row r="54" spans="2:40" x14ac:dyDescent="0.3">
      <c r="B54" s="74" t="s">
        <v>112</v>
      </c>
      <c r="C54" s="74" t="s">
        <v>113</v>
      </c>
      <c r="D54" s="47" t="s">
        <v>37</v>
      </c>
      <c r="E54" s="47" t="s">
        <v>37</v>
      </c>
      <c r="F54" s="50"/>
      <c r="G54" s="49"/>
      <c r="H54" s="49"/>
      <c r="I54" s="48"/>
      <c r="J54" s="47">
        <v>48</v>
      </c>
      <c r="K54" s="52">
        <f>J54*25.4</f>
        <v>1219.1999999999998</v>
      </c>
      <c r="L54" s="49">
        <v>24</v>
      </c>
      <c r="M54" s="49">
        <v>610</v>
      </c>
      <c r="N54" s="49"/>
      <c r="O54" s="48">
        <v>546</v>
      </c>
      <c r="P54" s="51" t="e">
        <f>(U54+AF54)*(1+100%)</f>
        <v>#REF!</v>
      </c>
      <c r="Q54" s="51" t="e">
        <f t="shared" ref="Q54:Q56" si="104">P54*0.83</f>
        <v>#REF!</v>
      </c>
      <c r="R54" s="51" t="e">
        <f t="shared" ref="R54:R56" si="105">P54*0.6</f>
        <v>#REF!</v>
      </c>
      <c r="S54" s="51" t="e">
        <f>AE54+AC54+AF54</f>
        <v>#REF!</v>
      </c>
      <c r="T54" s="51"/>
      <c r="U54" s="51" t="e">
        <f>'Vanity Cabinet Material Cost'!#REF!</f>
        <v>#REF!</v>
      </c>
      <c r="V54" s="51" t="e">
        <f>'Vanity Cabinet Material Cost'!#REF!</f>
        <v>#REF!</v>
      </c>
      <c r="W54" s="121" t="e">
        <f t="shared" ref="W54:W56" si="106">V54/U54</f>
        <v>#REF!</v>
      </c>
      <c r="X54" s="51" t="e">
        <f>'Vanity Cabinet Material Cost'!#REF!</f>
        <v>#REF!</v>
      </c>
      <c r="Y54" s="122" t="e">
        <f t="shared" ref="Y54:Y56" si="107">X54/U54</f>
        <v>#REF!</v>
      </c>
      <c r="Z54" s="51" t="e">
        <f t="shared" ref="Z54:Z56" si="108">U54-V54-X54</f>
        <v>#REF!</v>
      </c>
      <c r="AA54" s="123" t="e">
        <f t="shared" ref="AA54:AA56" si="109">Z54/U54</f>
        <v>#REF!</v>
      </c>
      <c r="AB54" s="137"/>
      <c r="AC54" s="53" t="e">
        <f>'Vanity Cabinet Material Cost'!#REF!</f>
        <v>#REF!</v>
      </c>
      <c r="AD54" s="51"/>
      <c r="AE54" s="51" t="e">
        <f>U54-AC54</f>
        <v>#REF!</v>
      </c>
      <c r="AF54" s="65">
        <v>150</v>
      </c>
      <c r="AG54" s="65" t="e">
        <f t="shared" si="7"/>
        <v>#REF!</v>
      </c>
      <c r="AH54" s="64"/>
      <c r="AI54" s="51"/>
      <c r="AJ54" s="51"/>
      <c r="AK54" s="51" t="e">
        <f>(U54*(1+AH54)+AF54)*(1+$AK$5)</f>
        <v>#REF!</v>
      </c>
      <c r="AL54" s="51" t="e">
        <f>AK54*(1-$AL$5)</f>
        <v>#REF!</v>
      </c>
      <c r="AM54" s="53" t="e">
        <f>AL54-U54+AC54</f>
        <v>#REF!</v>
      </c>
      <c r="AN54" s="63" t="e">
        <f>AM54/AL54</f>
        <v>#REF!</v>
      </c>
    </row>
    <row r="55" spans="2:40" x14ac:dyDescent="0.3">
      <c r="B55" s="73" t="s">
        <v>43</v>
      </c>
      <c r="C55" s="73" t="s">
        <v>81</v>
      </c>
      <c r="D55" s="47" t="s">
        <v>37</v>
      </c>
      <c r="E55" s="47" t="s">
        <v>37</v>
      </c>
      <c r="F55" s="50"/>
      <c r="G55" s="49"/>
      <c r="H55" s="49"/>
      <c r="I55" s="48"/>
      <c r="J55" s="47">
        <v>60</v>
      </c>
      <c r="K55" s="52">
        <f>J55*25.4</f>
        <v>1524</v>
      </c>
      <c r="L55" s="49">
        <v>24</v>
      </c>
      <c r="M55" s="49">
        <v>610</v>
      </c>
      <c r="N55" s="49"/>
      <c r="O55" s="48">
        <v>546</v>
      </c>
      <c r="P55" s="51" t="e">
        <f>(U55+AF55)*(1+100%)</f>
        <v>#REF!</v>
      </c>
      <c r="Q55" s="51" t="e">
        <f t="shared" si="104"/>
        <v>#REF!</v>
      </c>
      <c r="R55" s="51" t="e">
        <f t="shared" si="105"/>
        <v>#REF!</v>
      </c>
      <c r="S55" s="51" t="e">
        <f>AE55+AC55+AF55</f>
        <v>#REF!</v>
      </c>
      <c r="T55" s="51"/>
      <c r="U55" s="51" t="e">
        <f>'Vanity Cabinet Material Cost'!#REF!</f>
        <v>#REF!</v>
      </c>
      <c r="V55" s="51" t="e">
        <f>'Vanity Cabinet Material Cost'!#REF!</f>
        <v>#REF!</v>
      </c>
      <c r="W55" s="121" t="e">
        <f t="shared" si="106"/>
        <v>#REF!</v>
      </c>
      <c r="X55" s="51" t="e">
        <f>'Vanity Cabinet Material Cost'!#REF!</f>
        <v>#REF!</v>
      </c>
      <c r="Y55" s="122" t="e">
        <f t="shared" si="107"/>
        <v>#REF!</v>
      </c>
      <c r="Z55" s="51" t="e">
        <f t="shared" si="108"/>
        <v>#REF!</v>
      </c>
      <c r="AA55" s="123" t="e">
        <f t="shared" si="109"/>
        <v>#REF!</v>
      </c>
      <c r="AB55" s="137"/>
      <c r="AC55" s="53" t="e">
        <f>'Vanity Cabinet Material Cost'!#REF!</f>
        <v>#REF!</v>
      </c>
      <c r="AD55" s="51"/>
      <c r="AE55" s="51" t="e">
        <f>U55-AC55</f>
        <v>#REF!</v>
      </c>
      <c r="AF55" s="65">
        <v>150</v>
      </c>
      <c r="AG55" s="65" t="e">
        <f t="shared" si="7"/>
        <v>#REF!</v>
      </c>
      <c r="AH55" s="64"/>
      <c r="AI55" s="51"/>
      <c r="AJ55" s="51"/>
      <c r="AK55" s="51" t="e">
        <f>(U55*(1+AH55)+AF55)*(1+$AK$5)</f>
        <v>#REF!</v>
      </c>
      <c r="AL55" s="51" t="e">
        <f>AK55*(1-$AL$5)</f>
        <v>#REF!</v>
      </c>
      <c r="AM55" s="53" t="e">
        <f>AL55-U55+AC55</f>
        <v>#REF!</v>
      </c>
      <c r="AN55" s="63" t="e">
        <f>AM55/AL55</f>
        <v>#REF!</v>
      </c>
    </row>
    <row r="56" spans="2:40" x14ac:dyDescent="0.3">
      <c r="B56" s="73" t="s">
        <v>44</v>
      </c>
      <c r="C56" s="73" t="s">
        <v>82</v>
      </c>
      <c r="D56" s="47" t="s">
        <v>37</v>
      </c>
      <c r="E56" s="47" t="s">
        <v>37</v>
      </c>
      <c r="F56" s="50"/>
      <c r="G56" s="49"/>
      <c r="H56" s="49"/>
      <c r="I56" s="48"/>
      <c r="J56" s="47">
        <v>72</v>
      </c>
      <c r="K56" s="52">
        <f>J56*25.4</f>
        <v>1828.8</v>
      </c>
      <c r="L56" s="49">
        <v>24</v>
      </c>
      <c r="M56" s="49">
        <v>610</v>
      </c>
      <c r="N56" s="49"/>
      <c r="O56" s="48">
        <v>546</v>
      </c>
      <c r="P56" s="51" t="e">
        <f>(U56+AF56)*(1+100%)</f>
        <v>#REF!</v>
      </c>
      <c r="Q56" s="51" t="e">
        <f t="shared" si="104"/>
        <v>#REF!</v>
      </c>
      <c r="R56" s="51" t="e">
        <f t="shared" si="105"/>
        <v>#REF!</v>
      </c>
      <c r="S56" s="51" t="e">
        <f>AE56+AC56+AF56</f>
        <v>#REF!</v>
      </c>
      <c r="T56" s="51"/>
      <c r="U56" s="51" t="e">
        <f>'Vanity Cabinet Material Cost'!#REF!</f>
        <v>#REF!</v>
      </c>
      <c r="V56" s="51" t="e">
        <f>'Vanity Cabinet Material Cost'!#REF!</f>
        <v>#REF!</v>
      </c>
      <c r="W56" s="121" t="e">
        <f t="shared" si="106"/>
        <v>#REF!</v>
      </c>
      <c r="X56" s="51" t="e">
        <f>'Vanity Cabinet Material Cost'!#REF!</f>
        <v>#REF!</v>
      </c>
      <c r="Y56" s="122" t="e">
        <f t="shared" si="107"/>
        <v>#REF!</v>
      </c>
      <c r="Z56" s="51" t="e">
        <f t="shared" si="108"/>
        <v>#REF!</v>
      </c>
      <c r="AA56" s="123" t="e">
        <f t="shared" si="109"/>
        <v>#REF!</v>
      </c>
      <c r="AB56" s="137"/>
      <c r="AC56" s="53" t="e">
        <f>'Vanity Cabinet Material Cost'!#REF!</f>
        <v>#REF!</v>
      </c>
      <c r="AD56" s="51"/>
      <c r="AE56" s="51" t="e">
        <f>U56-AC56</f>
        <v>#REF!</v>
      </c>
      <c r="AF56" s="65">
        <v>150</v>
      </c>
      <c r="AG56" s="65" t="e">
        <f t="shared" si="7"/>
        <v>#REF!</v>
      </c>
      <c r="AH56" s="64"/>
      <c r="AI56" s="51"/>
      <c r="AJ56" s="51"/>
      <c r="AK56" s="51" t="e">
        <f>(U56*(1+AH56)+AF56)*(1+$AK$5)</f>
        <v>#REF!</v>
      </c>
      <c r="AL56" s="51" t="e">
        <f>AK56*(1-$AL$5)</f>
        <v>#REF!</v>
      </c>
      <c r="AM56" s="53" t="e">
        <f>AL56-U56+AC56</f>
        <v>#REF!</v>
      </c>
      <c r="AN56" s="63" t="e">
        <f>AM56/AL56</f>
        <v>#REF!</v>
      </c>
    </row>
    <row r="57" spans="2:40" x14ac:dyDescent="0.3">
      <c r="B57" s="54"/>
      <c r="C57" s="46"/>
      <c r="D57" s="47"/>
      <c r="E57" s="47"/>
      <c r="F57" s="50"/>
      <c r="G57" s="49"/>
      <c r="H57" s="49"/>
      <c r="I57" s="48"/>
      <c r="J57" s="47"/>
      <c r="K57" s="52"/>
      <c r="L57" s="49"/>
      <c r="M57" s="49"/>
      <c r="N57" s="49"/>
      <c r="O57" s="48"/>
      <c r="P57" s="82"/>
      <c r="Q57" s="82"/>
      <c r="R57" s="88"/>
      <c r="S57" s="82"/>
      <c r="T57" s="127"/>
      <c r="U57" s="51"/>
      <c r="V57" s="51"/>
      <c r="W57" s="99"/>
      <c r="X57" s="51"/>
      <c r="Y57" s="114"/>
      <c r="Z57" s="51"/>
      <c r="AA57" s="107"/>
      <c r="AB57" s="137"/>
      <c r="AC57" s="46"/>
      <c r="AD57" s="51"/>
      <c r="AE57" s="51"/>
      <c r="AI57" s="82"/>
      <c r="AJ57" s="82"/>
      <c r="AK57" s="46"/>
      <c r="AL57" s="46"/>
      <c r="AM57" s="46"/>
      <c r="AN57" s="63"/>
    </row>
    <row r="58" spans="2:40" x14ac:dyDescent="0.3">
      <c r="B58" s="74" t="s">
        <v>45</v>
      </c>
      <c r="C58" s="73" t="s">
        <v>86</v>
      </c>
      <c r="D58" s="47" t="s">
        <v>34</v>
      </c>
      <c r="E58" s="47" t="s">
        <v>34</v>
      </c>
      <c r="F58" s="50"/>
      <c r="G58" s="49"/>
      <c r="H58" s="49"/>
      <c r="I58" s="48"/>
      <c r="J58" s="47">
        <v>60</v>
      </c>
      <c r="K58" s="52">
        <f>J58*25.4</f>
        <v>1524</v>
      </c>
      <c r="L58" s="49">
        <v>24</v>
      </c>
      <c r="M58" s="49">
        <v>610</v>
      </c>
      <c r="N58" s="49"/>
      <c r="O58" s="48">
        <v>546</v>
      </c>
      <c r="P58" s="51" t="e">
        <f>(U58+AF58)*(1+100%)</f>
        <v>#REF!</v>
      </c>
      <c r="Q58" s="51" t="e">
        <f t="shared" ref="Q58:Q59" si="110">P58*0.83</f>
        <v>#REF!</v>
      </c>
      <c r="R58" s="51" t="e">
        <f t="shared" ref="R58:R59" si="111">P58*0.6</f>
        <v>#REF!</v>
      </c>
      <c r="S58" s="51" t="e">
        <f>AE58+AC58+AF58</f>
        <v>#REF!</v>
      </c>
      <c r="T58" s="51"/>
      <c r="U58" s="51" t="e">
        <f>'Vanity Cabinet Material Cost'!#REF!</f>
        <v>#REF!</v>
      </c>
      <c r="V58" s="51" t="e">
        <f>'Vanity Cabinet Material Cost'!#REF!</f>
        <v>#REF!</v>
      </c>
      <c r="W58" s="121" t="e">
        <f t="shared" ref="W58:W59" si="112">V58/U58</f>
        <v>#REF!</v>
      </c>
      <c r="X58" s="51" t="e">
        <f>'Vanity Cabinet Material Cost'!#REF!</f>
        <v>#REF!</v>
      </c>
      <c r="Y58" s="122" t="e">
        <f t="shared" ref="Y58:Y59" si="113">X58/U58</f>
        <v>#REF!</v>
      </c>
      <c r="Z58" s="51" t="e">
        <f t="shared" ref="Z58:Z59" si="114">U58-V58-X58</f>
        <v>#REF!</v>
      </c>
      <c r="AA58" s="123" t="e">
        <f t="shared" ref="AA58:AA59" si="115">Z58/U58</f>
        <v>#REF!</v>
      </c>
      <c r="AB58" s="137"/>
      <c r="AC58" s="53" t="e">
        <f>'Vanity Cabinet Material Cost'!#REF!</f>
        <v>#REF!</v>
      </c>
      <c r="AD58" s="51"/>
      <c r="AE58" s="51" t="e">
        <f>U58-AC58</f>
        <v>#REF!</v>
      </c>
      <c r="AF58" s="65">
        <v>150</v>
      </c>
      <c r="AG58" s="65" t="e">
        <f t="shared" si="7"/>
        <v>#REF!</v>
      </c>
      <c r="AH58" s="65"/>
      <c r="AI58" s="51"/>
      <c r="AJ58" s="51"/>
      <c r="AK58" s="51" t="e">
        <f>(U58+AF58)*(1+$AK$5)</f>
        <v>#REF!</v>
      </c>
      <c r="AL58" s="51" t="e">
        <f>AK58*(1-$AL$5)</f>
        <v>#REF!</v>
      </c>
      <c r="AM58" s="53" t="e">
        <f>AL58-U58+AC58</f>
        <v>#REF!</v>
      </c>
      <c r="AN58" s="63" t="e">
        <f>AM58/AL58</f>
        <v>#REF!</v>
      </c>
    </row>
    <row r="59" spans="2:40" x14ac:dyDescent="0.3">
      <c r="B59" s="74" t="s">
        <v>46</v>
      </c>
      <c r="C59" s="73" t="s">
        <v>87</v>
      </c>
      <c r="D59" s="47" t="s">
        <v>34</v>
      </c>
      <c r="E59" s="47" t="s">
        <v>34</v>
      </c>
      <c r="F59" s="50"/>
      <c r="G59" s="49"/>
      <c r="H59" s="49"/>
      <c r="I59" s="48"/>
      <c r="J59" s="47">
        <v>72</v>
      </c>
      <c r="K59" s="52">
        <f>J59*25.4</f>
        <v>1828.8</v>
      </c>
      <c r="L59" s="49">
        <v>24</v>
      </c>
      <c r="M59" s="49">
        <v>610</v>
      </c>
      <c r="N59" s="49"/>
      <c r="O59" s="48">
        <v>546</v>
      </c>
      <c r="P59" s="51" t="e">
        <f>(U59+AF59)*(1+100%)</f>
        <v>#REF!</v>
      </c>
      <c r="Q59" s="51" t="e">
        <f t="shared" si="110"/>
        <v>#REF!</v>
      </c>
      <c r="R59" s="51" t="e">
        <f t="shared" si="111"/>
        <v>#REF!</v>
      </c>
      <c r="S59" s="51" t="e">
        <f>AE59+AC59+AF59</f>
        <v>#REF!</v>
      </c>
      <c r="T59" s="51"/>
      <c r="U59" s="51" t="e">
        <f>'Vanity Cabinet Material Cost'!#REF!</f>
        <v>#REF!</v>
      </c>
      <c r="V59" s="51" t="e">
        <f>'Vanity Cabinet Material Cost'!#REF!</f>
        <v>#REF!</v>
      </c>
      <c r="W59" s="121" t="e">
        <f t="shared" si="112"/>
        <v>#REF!</v>
      </c>
      <c r="X59" s="51" t="e">
        <f>'Vanity Cabinet Material Cost'!#REF!</f>
        <v>#REF!</v>
      </c>
      <c r="Y59" s="122" t="e">
        <f t="shared" si="113"/>
        <v>#REF!</v>
      </c>
      <c r="Z59" s="51" t="e">
        <f t="shared" si="114"/>
        <v>#REF!</v>
      </c>
      <c r="AA59" s="123" t="e">
        <f t="shared" si="115"/>
        <v>#REF!</v>
      </c>
      <c r="AB59" s="137"/>
      <c r="AC59" s="53" t="e">
        <f>'Vanity Cabinet Material Cost'!#REF!</f>
        <v>#REF!</v>
      </c>
      <c r="AD59" s="51"/>
      <c r="AE59" s="51" t="e">
        <f>U59-AC59</f>
        <v>#REF!</v>
      </c>
      <c r="AF59" s="65">
        <v>150</v>
      </c>
      <c r="AG59" s="65" t="e">
        <f t="shared" si="7"/>
        <v>#REF!</v>
      </c>
      <c r="AH59" s="65"/>
      <c r="AI59" s="51"/>
      <c r="AJ59" s="51"/>
      <c r="AK59" s="51" t="e">
        <f>(U59+AF59)*(1+$AK$5)</f>
        <v>#REF!</v>
      </c>
      <c r="AL59" s="51" t="e">
        <f>AK59*(1-$AL$5)</f>
        <v>#REF!</v>
      </c>
      <c r="AM59" s="53" t="e">
        <f>AL59-U59+AC59</f>
        <v>#REF!</v>
      </c>
      <c r="AN59" s="63" t="e">
        <f>AM59/AL59</f>
        <v>#REF!</v>
      </c>
    </row>
    <row r="60" spans="2:40" x14ac:dyDescent="0.3">
      <c r="B60" s="54"/>
      <c r="C60" s="46"/>
      <c r="D60" s="47"/>
      <c r="E60" s="47"/>
      <c r="F60" s="50"/>
      <c r="G60" s="49"/>
      <c r="H60" s="49"/>
      <c r="I60" s="48"/>
      <c r="J60" s="47"/>
      <c r="K60" s="52"/>
      <c r="L60" s="49"/>
      <c r="M60" s="49"/>
      <c r="N60" s="49"/>
      <c r="O60" s="48"/>
      <c r="P60" s="82"/>
      <c r="Q60" s="82"/>
      <c r="R60" s="88"/>
      <c r="S60" s="82"/>
      <c r="T60" s="127"/>
      <c r="U60" s="51"/>
      <c r="V60" s="51"/>
      <c r="W60" s="99"/>
      <c r="X60" s="51"/>
      <c r="Y60" s="114"/>
      <c r="Z60" s="51"/>
      <c r="AA60" s="107"/>
      <c r="AB60" s="137"/>
      <c r="AC60" s="46"/>
      <c r="AD60" s="51"/>
      <c r="AE60" s="51"/>
      <c r="AG60" s="65"/>
      <c r="AI60" s="82"/>
      <c r="AJ60" s="82"/>
      <c r="AK60" s="46"/>
      <c r="AL60" s="46"/>
      <c r="AM60" s="46"/>
      <c r="AN60" s="63"/>
    </row>
    <row r="61" spans="2:40" x14ac:dyDescent="0.3">
      <c r="B61" s="74" t="s">
        <v>45</v>
      </c>
      <c r="C61" s="73" t="s">
        <v>86</v>
      </c>
      <c r="D61" s="47" t="s">
        <v>37</v>
      </c>
      <c r="E61" s="47" t="s">
        <v>37</v>
      </c>
      <c r="F61" s="50"/>
      <c r="G61" s="49"/>
      <c r="H61" s="49"/>
      <c r="I61" s="48"/>
      <c r="J61" s="47">
        <v>60</v>
      </c>
      <c r="K61" s="52">
        <f>J61*25.4</f>
        <v>1524</v>
      </c>
      <c r="L61" s="49">
        <v>24</v>
      </c>
      <c r="M61" s="49">
        <v>610</v>
      </c>
      <c r="N61" s="49"/>
      <c r="O61" s="48">
        <v>546</v>
      </c>
      <c r="P61" s="51" t="e">
        <f>(U61+AF61)*(1+100%)</f>
        <v>#REF!</v>
      </c>
      <c r="Q61" s="51" t="e">
        <f t="shared" ref="Q61:Q62" si="116">P61*0.83</f>
        <v>#REF!</v>
      </c>
      <c r="R61" s="51" t="e">
        <f t="shared" ref="R61:R62" si="117">P61*0.6</f>
        <v>#REF!</v>
      </c>
      <c r="S61" s="51" t="e">
        <f>AE61+AC61+AF61</f>
        <v>#REF!</v>
      </c>
      <c r="T61" s="51"/>
      <c r="U61" s="51" t="e">
        <f>'Vanity Cabinet Material Cost'!#REF!</f>
        <v>#REF!</v>
      </c>
      <c r="V61" s="51" t="e">
        <f>'Vanity Cabinet Material Cost'!#REF!</f>
        <v>#REF!</v>
      </c>
      <c r="W61" s="121" t="e">
        <f t="shared" ref="W61:W62" si="118">V61/U61</f>
        <v>#REF!</v>
      </c>
      <c r="X61" s="51" t="e">
        <f>'Vanity Cabinet Material Cost'!#REF!</f>
        <v>#REF!</v>
      </c>
      <c r="Y61" s="122" t="e">
        <f t="shared" ref="Y61:Y62" si="119">X61/U61</f>
        <v>#REF!</v>
      </c>
      <c r="Z61" s="51" t="e">
        <f t="shared" ref="Z61:Z62" si="120">U61-V61-X61</f>
        <v>#REF!</v>
      </c>
      <c r="AA61" s="123" t="e">
        <f t="shared" ref="AA61:AA62" si="121">Z61/U61</f>
        <v>#REF!</v>
      </c>
      <c r="AB61" s="137"/>
      <c r="AC61" s="53" t="e">
        <f>'Vanity Cabinet Material Cost'!#REF!</f>
        <v>#REF!</v>
      </c>
      <c r="AD61" s="51"/>
      <c r="AE61" s="51" t="e">
        <f>U61-AC61</f>
        <v>#REF!</v>
      </c>
      <c r="AF61" s="65">
        <v>150</v>
      </c>
      <c r="AG61" s="65" t="e">
        <f t="shared" si="7"/>
        <v>#REF!</v>
      </c>
      <c r="AH61" s="64"/>
      <c r="AI61" s="51"/>
      <c r="AJ61" s="51"/>
      <c r="AK61" s="51" t="e">
        <f>(U61*(1+AH61)+AF61)*(1+$AK$5)</f>
        <v>#REF!</v>
      </c>
      <c r="AL61" s="51" t="e">
        <f>AK61*(1-$AL$5)</f>
        <v>#REF!</v>
      </c>
      <c r="AM61" s="53" t="e">
        <f>AL61-U61+AC61</f>
        <v>#REF!</v>
      </c>
      <c r="AN61" s="63" t="e">
        <f>AM61/AL61</f>
        <v>#REF!</v>
      </c>
    </row>
    <row r="62" spans="2:40" x14ac:dyDescent="0.3">
      <c r="B62" s="74" t="s">
        <v>46</v>
      </c>
      <c r="C62" s="73" t="s">
        <v>87</v>
      </c>
      <c r="D62" s="47" t="s">
        <v>37</v>
      </c>
      <c r="E62" s="47" t="s">
        <v>37</v>
      </c>
      <c r="F62" s="50"/>
      <c r="G62" s="49"/>
      <c r="H62" s="49"/>
      <c r="I62" s="48"/>
      <c r="J62" s="47">
        <v>72</v>
      </c>
      <c r="K62" s="52">
        <f>J62*25.4</f>
        <v>1828.8</v>
      </c>
      <c r="L62" s="49">
        <v>24</v>
      </c>
      <c r="M62" s="49">
        <v>610</v>
      </c>
      <c r="N62" s="49"/>
      <c r="O62" s="48">
        <v>546</v>
      </c>
      <c r="P62" s="51" t="e">
        <f>(U62+AF62)*(1+100%)</f>
        <v>#REF!</v>
      </c>
      <c r="Q62" s="51" t="e">
        <f t="shared" si="116"/>
        <v>#REF!</v>
      </c>
      <c r="R62" s="51" t="e">
        <f t="shared" si="117"/>
        <v>#REF!</v>
      </c>
      <c r="S62" s="51" t="e">
        <f>AE62+AC62+AF62</f>
        <v>#REF!</v>
      </c>
      <c r="T62" s="51"/>
      <c r="U62" s="51" t="e">
        <f>'Vanity Cabinet Material Cost'!#REF!</f>
        <v>#REF!</v>
      </c>
      <c r="V62" s="51" t="e">
        <f>'Vanity Cabinet Material Cost'!#REF!</f>
        <v>#REF!</v>
      </c>
      <c r="W62" s="121" t="e">
        <f t="shared" si="118"/>
        <v>#REF!</v>
      </c>
      <c r="X62" s="51" t="e">
        <f>'Vanity Cabinet Material Cost'!#REF!</f>
        <v>#REF!</v>
      </c>
      <c r="Y62" s="122" t="e">
        <f t="shared" si="119"/>
        <v>#REF!</v>
      </c>
      <c r="Z62" s="51" t="e">
        <f t="shared" si="120"/>
        <v>#REF!</v>
      </c>
      <c r="AA62" s="123" t="e">
        <f t="shared" si="121"/>
        <v>#REF!</v>
      </c>
      <c r="AB62" s="137"/>
      <c r="AC62" s="53" t="e">
        <f>'Vanity Cabinet Material Cost'!#REF!</f>
        <v>#REF!</v>
      </c>
      <c r="AD62" s="51"/>
      <c r="AE62" s="51" t="e">
        <f>U62-AC62</f>
        <v>#REF!</v>
      </c>
      <c r="AF62" s="65">
        <v>150</v>
      </c>
      <c r="AG62" s="65" t="e">
        <f t="shared" si="7"/>
        <v>#REF!</v>
      </c>
      <c r="AH62" s="64"/>
      <c r="AI62" s="51"/>
      <c r="AJ62" s="51"/>
      <c r="AK62" s="51" t="e">
        <f>(U62*(1+AH62)+AF62)*(1+$AK$5)</f>
        <v>#REF!</v>
      </c>
      <c r="AL62" s="51" t="e">
        <f>AK62*(1-$AL$5)</f>
        <v>#REF!</v>
      </c>
      <c r="AM62" s="53" t="e">
        <f>AL62-U62+AC62</f>
        <v>#REF!</v>
      </c>
      <c r="AN62" s="63" t="e">
        <f>AM62/AL62</f>
        <v>#REF!</v>
      </c>
    </row>
    <row r="63" spans="2:40" x14ac:dyDescent="0.3">
      <c r="B63" s="54"/>
      <c r="C63" s="46"/>
      <c r="D63" s="47"/>
      <c r="E63" s="47"/>
      <c r="F63" s="50"/>
      <c r="G63" s="49"/>
      <c r="H63" s="49"/>
      <c r="I63" s="48"/>
      <c r="J63" s="47"/>
      <c r="K63" s="52"/>
      <c r="L63" s="49"/>
      <c r="M63" s="49"/>
      <c r="N63" s="49"/>
      <c r="O63" s="48"/>
      <c r="P63" s="82"/>
      <c r="Q63" s="82"/>
      <c r="R63" s="88"/>
      <c r="S63" s="82"/>
      <c r="T63" s="127"/>
      <c r="U63" s="51"/>
      <c r="V63" s="51"/>
      <c r="W63" s="99"/>
      <c r="X63" s="51"/>
      <c r="Y63" s="114"/>
      <c r="Z63" s="51"/>
      <c r="AA63" s="107"/>
      <c r="AB63" s="137"/>
      <c r="AC63" s="46"/>
      <c r="AD63" s="51"/>
      <c r="AE63" s="51"/>
      <c r="AI63" s="82"/>
      <c r="AJ63" s="82"/>
      <c r="AK63" s="46"/>
      <c r="AL63" s="46"/>
      <c r="AM63" s="46"/>
      <c r="AN63" s="63"/>
    </row>
    <row r="64" spans="2:40" x14ac:dyDescent="0.3">
      <c r="B64" s="145" t="s">
        <v>162</v>
      </c>
      <c r="C64" s="43" t="s">
        <v>150</v>
      </c>
      <c r="D64" s="47" t="s">
        <v>34</v>
      </c>
      <c r="E64" s="47" t="s">
        <v>122</v>
      </c>
      <c r="F64" s="50"/>
      <c r="G64" s="49"/>
      <c r="H64" s="49"/>
      <c r="I64" s="48"/>
      <c r="J64" s="47">
        <v>48</v>
      </c>
      <c r="K64" s="52">
        <f>J64*25.4</f>
        <v>1219.1999999999998</v>
      </c>
      <c r="L64" s="49">
        <v>24</v>
      </c>
      <c r="M64" s="49">
        <v>610</v>
      </c>
      <c r="N64" s="49"/>
      <c r="O64" s="48">
        <v>546</v>
      </c>
      <c r="P64" s="51" t="e">
        <f>(U64+AF64)*(1+100%)</f>
        <v>#REF!</v>
      </c>
      <c r="Q64" s="51" t="e">
        <f t="shared" ref="Q64" si="122">P64*0.83</f>
        <v>#REF!</v>
      </c>
      <c r="R64" s="51" t="e">
        <f t="shared" ref="R64" si="123">P64*0.6</f>
        <v>#REF!</v>
      </c>
      <c r="S64" s="51" t="e">
        <f>AE64+AC64+AF64</f>
        <v>#REF!</v>
      </c>
      <c r="T64" s="51"/>
      <c r="U64" s="51" t="e">
        <f>'Vanity Cabinet Material Cost'!#REF!</f>
        <v>#REF!</v>
      </c>
      <c r="V64" s="51" t="e">
        <f>'Vanity Cabinet Material Cost'!#REF!</f>
        <v>#REF!</v>
      </c>
      <c r="W64" s="121" t="e">
        <f t="shared" ref="W64:W65" si="124">V64/U64</f>
        <v>#REF!</v>
      </c>
      <c r="X64" s="51" t="e">
        <f>'Vanity Cabinet Material Cost'!#REF!</f>
        <v>#REF!</v>
      </c>
      <c r="Y64" s="122" t="e">
        <f t="shared" ref="Y64:Y65" si="125">X64/U64</f>
        <v>#REF!</v>
      </c>
      <c r="Z64" s="51" t="e">
        <f t="shared" ref="Z64:Z65" si="126">U64-V64-X64</f>
        <v>#REF!</v>
      </c>
      <c r="AA64" s="123" t="e">
        <f t="shared" ref="AA64:AA65" si="127">Z64/U64</f>
        <v>#REF!</v>
      </c>
      <c r="AB64" s="137"/>
      <c r="AC64" s="53" t="e">
        <f>'Vanity Cabinet Material Cost'!#REF!</f>
        <v>#REF!</v>
      </c>
      <c r="AD64" s="51"/>
      <c r="AE64" s="51" t="e">
        <f>U64-AC64</f>
        <v>#REF!</v>
      </c>
      <c r="AF64" s="65">
        <v>180</v>
      </c>
      <c r="AG64" s="65" t="e">
        <f t="shared" si="7"/>
        <v>#REF!</v>
      </c>
      <c r="AH64" s="65"/>
      <c r="AI64" s="92"/>
      <c r="AJ64" s="92"/>
      <c r="AK64" s="92"/>
      <c r="AL64" s="92"/>
      <c r="AM64" s="92"/>
      <c r="AN64" s="63"/>
    </row>
    <row r="65" spans="2:40" x14ac:dyDescent="0.3">
      <c r="B65" s="145" t="s">
        <v>164</v>
      </c>
      <c r="C65" s="43" t="s">
        <v>150</v>
      </c>
      <c r="D65" s="47" t="s">
        <v>34</v>
      </c>
      <c r="E65" s="47" t="s">
        <v>122</v>
      </c>
      <c r="F65" s="50"/>
      <c r="G65" s="49"/>
      <c r="H65" s="49"/>
      <c r="I65" s="48"/>
      <c r="J65" s="47"/>
      <c r="K65" s="52"/>
      <c r="L65" s="49"/>
      <c r="M65" s="49"/>
      <c r="N65" s="49"/>
      <c r="O65" s="48"/>
      <c r="P65" s="51" t="e">
        <f>(U65+AF65)*(1+100%)</f>
        <v>#REF!</v>
      </c>
      <c r="Q65" s="51" t="e">
        <f t="shared" ref="Q65:Q66" si="128">P65*0.83</f>
        <v>#REF!</v>
      </c>
      <c r="R65" s="51" t="e">
        <f t="shared" ref="R65:R66" si="129">P65*0.6</f>
        <v>#REF!</v>
      </c>
      <c r="S65" s="51" t="e">
        <f>AE65+AC65+AF65</f>
        <v>#REF!</v>
      </c>
      <c r="T65" s="51"/>
      <c r="U65" s="51" t="e">
        <f>'Vanity Cabinet Material Cost'!#REF!</f>
        <v>#REF!</v>
      </c>
      <c r="V65" s="51" t="e">
        <f>'Vanity Cabinet Material Cost'!#REF!</f>
        <v>#REF!</v>
      </c>
      <c r="W65" s="121" t="e">
        <f t="shared" si="124"/>
        <v>#REF!</v>
      </c>
      <c r="X65" s="51" t="e">
        <f>'Vanity Cabinet Material Cost'!#REF!</f>
        <v>#REF!</v>
      </c>
      <c r="Y65" s="122" t="e">
        <f t="shared" si="125"/>
        <v>#REF!</v>
      </c>
      <c r="Z65" s="51" t="e">
        <f t="shared" si="126"/>
        <v>#REF!</v>
      </c>
      <c r="AA65" s="123" t="e">
        <f t="shared" si="127"/>
        <v>#REF!</v>
      </c>
      <c r="AB65" s="137"/>
      <c r="AC65" s="53" t="e">
        <f>'Vanity Cabinet Material Cost'!#REF!</f>
        <v>#REF!</v>
      </c>
      <c r="AD65" s="51"/>
      <c r="AE65" s="51" t="e">
        <f>U65-AC65</f>
        <v>#REF!</v>
      </c>
      <c r="AF65" s="65">
        <v>180</v>
      </c>
      <c r="AG65" s="65" t="e">
        <f t="shared" si="7"/>
        <v>#REF!</v>
      </c>
      <c r="AI65" s="92"/>
      <c r="AJ65" s="92"/>
      <c r="AK65" s="92"/>
      <c r="AL65" s="92"/>
      <c r="AM65" s="92"/>
      <c r="AN65" s="63"/>
    </row>
    <row r="66" spans="2:40" x14ac:dyDescent="0.3">
      <c r="B66" s="145" t="s">
        <v>163</v>
      </c>
      <c r="C66" s="43" t="s">
        <v>150</v>
      </c>
      <c r="D66" s="47" t="s">
        <v>34</v>
      </c>
      <c r="E66" s="47" t="s">
        <v>122</v>
      </c>
      <c r="F66" s="50"/>
      <c r="G66" s="49"/>
      <c r="H66" s="49"/>
      <c r="I66" s="48"/>
      <c r="J66" s="47"/>
      <c r="K66" s="52"/>
      <c r="L66" s="49"/>
      <c r="M66" s="49"/>
      <c r="N66" s="49"/>
      <c r="O66" s="48"/>
      <c r="P66" s="51" t="e">
        <f>(U66+AF66)*(1+100%)</f>
        <v>#REF!</v>
      </c>
      <c r="Q66" s="51" t="e">
        <f t="shared" si="128"/>
        <v>#REF!</v>
      </c>
      <c r="R66" s="51" t="e">
        <f t="shared" si="129"/>
        <v>#REF!</v>
      </c>
      <c r="S66" s="51" t="e">
        <f>AE66+AC66+AF66</f>
        <v>#REF!</v>
      </c>
      <c r="T66" s="51"/>
      <c r="U66" s="51" t="e">
        <f>'Vanity Cabinet Material Cost'!#REF!</f>
        <v>#REF!</v>
      </c>
      <c r="V66" s="51" t="e">
        <f>'Vanity Cabinet Material Cost'!#REF!</f>
        <v>#REF!</v>
      </c>
      <c r="W66" s="121" t="e">
        <f t="shared" ref="W66" si="130">V66/U66</f>
        <v>#REF!</v>
      </c>
      <c r="X66" s="51" t="e">
        <f>'Vanity Cabinet Material Cost'!#REF!</f>
        <v>#REF!</v>
      </c>
      <c r="Y66" s="122" t="e">
        <f t="shared" ref="Y66" si="131">X66/U66</f>
        <v>#REF!</v>
      </c>
      <c r="Z66" s="51" t="e">
        <f t="shared" ref="Z66" si="132">U66-V66-X66</f>
        <v>#REF!</v>
      </c>
      <c r="AA66" s="123" t="e">
        <f t="shared" ref="AA66" si="133">Z66/U66</f>
        <v>#REF!</v>
      </c>
      <c r="AB66" s="137"/>
      <c r="AC66" s="53" t="e">
        <f>'Vanity Cabinet Material Cost'!#REF!</f>
        <v>#REF!</v>
      </c>
      <c r="AD66" s="51"/>
      <c r="AE66" s="51" t="e">
        <f>U66-AC66</f>
        <v>#REF!</v>
      </c>
      <c r="AF66" s="65">
        <v>180</v>
      </c>
      <c r="AG66" s="65" t="e">
        <f t="shared" si="7"/>
        <v>#REF!</v>
      </c>
      <c r="AI66" s="92"/>
      <c r="AJ66" s="92"/>
      <c r="AK66" s="92"/>
      <c r="AL66" s="92"/>
      <c r="AM66" s="92"/>
      <c r="AN66" s="63"/>
    </row>
    <row r="67" spans="2:40" x14ac:dyDescent="0.3">
      <c r="B67" s="144"/>
      <c r="C67" s="92"/>
      <c r="D67" s="47"/>
      <c r="E67" s="47"/>
      <c r="F67" s="50"/>
      <c r="G67" s="49"/>
      <c r="H67" s="49"/>
      <c r="I67" s="48"/>
      <c r="J67" s="47"/>
      <c r="K67" s="52"/>
      <c r="L67" s="49"/>
      <c r="M67" s="49"/>
      <c r="N67" s="49"/>
      <c r="O67" s="48"/>
      <c r="P67" s="92"/>
      <c r="Q67" s="92"/>
      <c r="R67" s="92"/>
      <c r="S67" s="92"/>
      <c r="T67" s="127"/>
      <c r="U67" s="51"/>
      <c r="V67" s="51"/>
      <c r="W67" s="99"/>
      <c r="X67" s="51"/>
      <c r="Y67" s="114"/>
      <c r="Z67" s="51"/>
      <c r="AA67" s="107"/>
      <c r="AB67" s="137"/>
      <c r="AC67" s="92"/>
      <c r="AD67" s="51"/>
      <c r="AE67" s="51"/>
      <c r="AI67" s="92"/>
      <c r="AJ67" s="92"/>
      <c r="AK67" s="92"/>
      <c r="AL67" s="92"/>
      <c r="AM67" s="92"/>
      <c r="AN67" s="63"/>
    </row>
    <row r="68" spans="2:40" x14ac:dyDescent="0.3">
      <c r="B68" s="145" t="s">
        <v>162</v>
      </c>
      <c r="C68" s="43" t="s">
        <v>150</v>
      </c>
      <c r="D68" s="47" t="s">
        <v>37</v>
      </c>
      <c r="E68" s="47" t="s">
        <v>122</v>
      </c>
      <c r="F68" s="50"/>
      <c r="G68" s="49"/>
      <c r="H68" s="49"/>
      <c r="I68" s="48"/>
      <c r="J68" s="47">
        <v>48</v>
      </c>
      <c r="K68" s="52">
        <f>J68*25.4</f>
        <v>1219.1999999999998</v>
      </c>
      <c r="L68" s="49">
        <v>24</v>
      </c>
      <c r="M68" s="49">
        <v>610</v>
      </c>
      <c r="N68" s="49"/>
      <c r="O68" s="48">
        <v>546</v>
      </c>
      <c r="P68" s="51" t="e">
        <f>(U68+AF68)*(1+100%)</f>
        <v>#REF!</v>
      </c>
      <c r="Q68" s="51" t="e">
        <f t="shared" ref="Q68:Q70" si="134">P68*0.83</f>
        <v>#REF!</v>
      </c>
      <c r="R68" s="51" t="e">
        <f t="shared" ref="R68:R70" si="135">P68*0.6</f>
        <v>#REF!</v>
      </c>
      <c r="S68" s="51" t="e">
        <f>AE68+AC68+AF68</f>
        <v>#REF!</v>
      </c>
      <c r="T68" s="51"/>
      <c r="U68" s="51" t="e">
        <f>'Vanity Cabinet Material Cost'!#REF!</f>
        <v>#REF!</v>
      </c>
      <c r="V68" s="51" t="e">
        <f>'Vanity Cabinet Material Cost'!#REF!</f>
        <v>#REF!</v>
      </c>
      <c r="W68" s="121" t="e">
        <f t="shared" ref="W68:W70" si="136">V68/U68</f>
        <v>#REF!</v>
      </c>
      <c r="X68" s="51" t="e">
        <f>'Vanity Cabinet Material Cost'!#REF!</f>
        <v>#REF!</v>
      </c>
      <c r="Y68" s="122" t="e">
        <f t="shared" ref="Y68:Y70" si="137">X68/U68</f>
        <v>#REF!</v>
      </c>
      <c r="Z68" s="51" t="e">
        <f t="shared" ref="Z68:Z70" si="138">U68-V68-X68</f>
        <v>#REF!</v>
      </c>
      <c r="AA68" s="123" t="e">
        <f t="shared" ref="AA68:AA70" si="139">Z68/U68</f>
        <v>#REF!</v>
      </c>
      <c r="AB68" s="137"/>
      <c r="AC68" s="53" t="e">
        <f>'Vanity Cabinet Material Cost'!#REF!</f>
        <v>#REF!</v>
      </c>
      <c r="AD68" s="51"/>
      <c r="AE68" s="51" t="e">
        <f>U68-AC68</f>
        <v>#REF!</v>
      </c>
      <c r="AF68" s="65">
        <v>180</v>
      </c>
      <c r="AG68" s="65" t="e">
        <f t="shared" si="7"/>
        <v>#REF!</v>
      </c>
      <c r="AH68" s="65"/>
      <c r="AI68" s="92"/>
      <c r="AJ68" s="92"/>
      <c r="AK68" s="92"/>
      <c r="AL68" s="92"/>
      <c r="AM68" s="92"/>
      <c r="AN68" s="63"/>
    </row>
    <row r="69" spans="2:40" x14ac:dyDescent="0.3">
      <c r="B69" s="145" t="s">
        <v>164</v>
      </c>
      <c r="C69" s="43" t="s">
        <v>150</v>
      </c>
      <c r="D69" s="47" t="s">
        <v>37</v>
      </c>
      <c r="E69" s="47" t="s">
        <v>122</v>
      </c>
      <c r="F69" s="50"/>
      <c r="G69" s="49"/>
      <c r="H69" s="49"/>
      <c r="I69" s="48"/>
      <c r="J69" s="47"/>
      <c r="K69" s="52"/>
      <c r="L69" s="49"/>
      <c r="M69" s="49"/>
      <c r="N69" s="49"/>
      <c r="O69" s="48"/>
      <c r="P69" s="51" t="e">
        <f>(U69+AF69)*(1+100%)</f>
        <v>#REF!</v>
      </c>
      <c r="Q69" s="51" t="e">
        <f t="shared" si="134"/>
        <v>#REF!</v>
      </c>
      <c r="R69" s="51" t="e">
        <f t="shared" si="135"/>
        <v>#REF!</v>
      </c>
      <c r="S69" s="51" t="e">
        <f>AE69+AC69+AF69</f>
        <v>#REF!</v>
      </c>
      <c r="T69" s="51"/>
      <c r="U69" s="51" t="e">
        <f>'Vanity Cabinet Material Cost'!#REF!</f>
        <v>#REF!</v>
      </c>
      <c r="V69" s="51" t="e">
        <f>'Vanity Cabinet Material Cost'!#REF!</f>
        <v>#REF!</v>
      </c>
      <c r="W69" s="121" t="e">
        <f t="shared" si="136"/>
        <v>#REF!</v>
      </c>
      <c r="X69" s="51" t="e">
        <f>'Vanity Cabinet Material Cost'!#REF!</f>
        <v>#REF!</v>
      </c>
      <c r="Y69" s="122" t="e">
        <f t="shared" si="137"/>
        <v>#REF!</v>
      </c>
      <c r="Z69" s="51" t="e">
        <f t="shared" si="138"/>
        <v>#REF!</v>
      </c>
      <c r="AA69" s="123" t="e">
        <f t="shared" si="139"/>
        <v>#REF!</v>
      </c>
      <c r="AB69" s="137"/>
      <c r="AC69" s="53" t="e">
        <f>'Vanity Cabinet Material Cost'!#REF!</f>
        <v>#REF!</v>
      </c>
      <c r="AD69" s="51"/>
      <c r="AE69" s="51" t="e">
        <f>U69-AC69</f>
        <v>#REF!</v>
      </c>
      <c r="AF69" s="65">
        <v>180</v>
      </c>
      <c r="AG69" s="65" t="e">
        <f t="shared" si="7"/>
        <v>#REF!</v>
      </c>
      <c r="AI69" s="92"/>
      <c r="AJ69" s="92"/>
      <c r="AK69" s="92"/>
      <c r="AL69" s="92"/>
      <c r="AM69" s="92"/>
      <c r="AN69" s="63"/>
    </row>
    <row r="70" spans="2:40" x14ac:dyDescent="0.3">
      <c r="B70" s="145" t="s">
        <v>163</v>
      </c>
      <c r="C70" s="43" t="s">
        <v>150</v>
      </c>
      <c r="D70" s="47" t="s">
        <v>37</v>
      </c>
      <c r="E70" s="47" t="s">
        <v>122</v>
      </c>
      <c r="F70" s="50"/>
      <c r="G70" s="49"/>
      <c r="H70" s="49"/>
      <c r="I70" s="48"/>
      <c r="J70" s="47"/>
      <c r="K70" s="52"/>
      <c r="L70" s="49"/>
      <c r="M70" s="49"/>
      <c r="N70" s="49"/>
      <c r="O70" s="48"/>
      <c r="P70" s="51" t="e">
        <f>(U70+AF70)*(1+100%)</f>
        <v>#REF!</v>
      </c>
      <c r="Q70" s="51" t="e">
        <f t="shared" si="134"/>
        <v>#REF!</v>
      </c>
      <c r="R70" s="51" t="e">
        <f t="shared" si="135"/>
        <v>#REF!</v>
      </c>
      <c r="S70" s="51" t="e">
        <f>AE70+AC70+AF70</f>
        <v>#REF!</v>
      </c>
      <c r="T70" s="51"/>
      <c r="U70" s="51" t="e">
        <f>'Vanity Cabinet Material Cost'!#REF!</f>
        <v>#REF!</v>
      </c>
      <c r="V70" s="51" t="e">
        <f>'Vanity Cabinet Material Cost'!#REF!</f>
        <v>#REF!</v>
      </c>
      <c r="W70" s="121" t="e">
        <f t="shared" si="136"/>
        <v>#REF!</v>
      </c>
      <c r="X70" s="51" t="e">
        <f>'Vanity Cabinet Material Cost'!#REF!</f>
        <v>#REF!</v>
      </c>
      <c r="Y70" s="122" t="e">
        <f t="shared" si="137"/>
        <v>#REF!</v>
      </c>
      <c r="Z70" s="51" t="e">
        <f t="shared" si="138"/>
        <v>#REF!</v>
      </c>
      <c r="AA70" s="123" t="e">
        <f t="shared" si="139"/>
        <v>#REF!</v>
      </c>
      <c r="AB70" s="137"/>
      <c r="AC70" s="53" t="e">
        <f>'Vanity Cabinet Material Cost'!#REF!</f>
        <v>#REF!</v>
      </c>
      <c r="AD70" s="51"/>
      <c r="AE70" s="51" t="e">
        <f>U70-AC70</f>
        <v>#REF!</v>
      </c>
      <c r="AF70" s="65">
        <v>180</v>
      </c>
      <c r="AG70" s="65" t="e">
        <f t="shared" si="7"/>
        <v>#REF!</v>
      </c>
      <c r="AI70" s="92"/>
      <c r="AJ70" s="92"/>
      <c r="AK70" s="92"/>
      <c r="AL70" s="92"/>
      <c r="AM70" s="92"/>
      <c r="AN70" s="63"/>
    </row>
    <row r="71" spans="2:40" x14ac:dyDescent="0.3">
      <c r="C71" s="92"/>
      <c r="D71" s="47"/>
      <c r="E71" s="47"/>
      <c r="F71" s="50"/>
      <c r="G71" s="49"/>
      <c r="H71" s="49"/>
      <c r="I71" s="48"/>
      <c r="J71" s="47"/>
      <c r="K71" s="52"/>
      <c r="L71" s="49"/>
      <c r="M71" s="49"/>
      <c r="N71" s="49"/>
      <c r="O71" s="48"/>
      <c r="P71" s="92"/>
      <c r="Q71" s="92"/>
      <c r="R71" s="92"/>
      <c r="S71" s="92"/>
      <c r="T71" s="127"/>
      <c r="U71" s="51"/>
      <c r="V71" s="51"/>
      <c r="W71" s="99"/>
      <c r="X71" s="51"/>
      <c r="Y71" s="114"/>
      <c r="Z71" s="51"/>
      <c r="AA71" s="107"/>
      <c r="AB71" s="137"/>
      <c r="AC71" s="92"/>
      <c r="AD71" s="51"/>
      <c r="AE71" s="51"/>
      <c r="AI71" s="92"/>
      <c r="AJ71" s="92"/>
      <c r="AK71" s="92"/>
      <c r="AL71" s="92"/>
      <c r="AM71" s="92"/>
      <c r="AN71" s="63"/>
    </row>
    <row r="72" spans="2:40" x14ac:dyDescent="0.3">
      <c r="B72" s="147"/>
      <c r="C72" s="92"/>
      <c r="D72" s="47"/>
      <c r="E72" s="47"/>
      <c r="F72" s="50"/>
      <c r="G72" s="49"/>
      <c r="H72" s="49"/>
      <c r="I72" s="48"/>
      <c r="J72" s="47"/>
      <c r="K72" s="52"/>
      <c r="L72" s="49"/>
      <c r="M72" s="49"/>
      <c r="N72" s="49"/>
      <c r="O72" s="48"/>
      <c r="P72" s="92"/>
      <c r="Q72" s="92"/>
      <c r="R72" s="92"/>
      <c r="S72" s="92"/>
      <c r="T72" s="127"/>
      <c r="U72" s="51"/>
      <c r="V72" s="51"/>
      <c r="W72" s="99"/>
      <c r="X72" s="51"/>
      <c r="Y72" s="114"/>
      <c r="Z72" s="51"/>
      <c r="AA72" s="107"/>
      <c r="AB72" s="137"/>
      <c r="AC72" s="92"/>
      <c r="AD72" s="51"/>
      <c r="AE72" s="51"/>
      <c r="AI72" s="92"/>
      <c r="AJ72" s="92"/>
      <c r="AK72" s="92"/>
      <c r="AL72" s="92"/>
      <c r="AM72" s="92"/>
      <c r="AN72" s="63"/>
    </row>
    <row r="73" spans="2:40" x14ac:dyDescent="0.3">
      <c r="C73" s="92"/>
      <c r="D73" s="47"/>
      <c r="E73" s="47"/>
      <c r="F73" s="50"/>
      <c r="G73" s="49"/>
      <c r="H73" s="49"/>
      <c r="I73" s="48"/>
      <c r="J73" s="47"/>
      <c r="K73" s="52"/>
      <c r="L73" s="49"/>
      <c r="M73" s="49"/>
      <c r="N73" s="49"/>
      <c r="O73" s="48"/>
      <c r="P73" s="92"/>
      <c r="Q73" s="92"/>
      <c r="R73" s="92"/>
      <c r="S73" s="92"/>
      <c r="T73" s="127"/>
      <c r="U73" s="51"/>
      <c r="V73" s="51"/>
      <c r="W73" s="99"/>
      <c r="X73" s="51"/>
      <c r="Y73" s="114"/>
      <c r="Z73" s="51"/>
      <c r="AA73" s="107"/>
      <c r="AB73" s="137"/>
      <c r="AC73" s="92"/>
      <c r="AD73" s="51"/>
      <c r="AE73" s="51"/>
      <c r="AI73" s="92"/>
      <c r="AJ73" s="92"/>
      <c r="AK73" s="92"/>
      <c r="AL73" s="92"/>
      <c r="AM73" s="92"/>
      <c r="AN73" s="63"/>
    </row>
    <row r="74" spans="2:40" x14ac:dyDescent="0.3">
      <c r="B74" s="147"/>
      <c r="C74" s="92"/>
      <c r="D74" s="47"/>
      <c r="E74" s="47"/>
      <c r="F74" s="50"/>
      <c r="G74" s="49"/>
      <c r="H74" s="49"/>
      <c r="I74" s="48"/>
      <c r="J74" s="47"/>
      <c r="K74" s="52"/>
      <c r="L74" s="49"/>
      <c r="M74" s="49"/>
      <c r="N74" s="49"/>
      <c r="O74" s="48"/>
      <c r="P74" s="92"/>
      <c r="Q74" s="92"/>
      <c r="R74" s="92"/>
      <c r="S74" s="92"/>
      <c r="T74" s="127"/>
      <c r="U74" s="51"/>
      <c r="V74" s="51"/>
      <c r="W74" s="99"/>
      <c r="X74" s="51"/>
      <c r="Y74" s="114"/>
      <c r="Z74" s="51"/>
      <c r="AA74" s="107"/>
      <c r="AB74" s="137"/>
      <c r="AC74" s="92"/>
      <c r="AD74" s="51"/>
      <c r="AE74" s="51"/>
      <c r="AI74" s="92"/>
      <c r="AJ74" s="92"/>
      <c r="AK74" s="92"/>
      <c r="AL74" s="92"/>
      <c r="AM74" s="92"/>
      <c r="AN74" s="63"/>
    </row>
    <row r="75" spans="2:40" x14ac:dyDescent="0.3">
      <c r="C75" s="92"/>
      <c r="D75" s="47"/>
      <c r="E75" s="47"/>
      <c r="F75" s="50"/>
      <c r="G75" s="49"/>
      <c r="H75" s="49"/>
      <c r="I75" s="48"/>
      <c r="J75" s="47"/>
      <c r="K75" s="52"/>
      <c r="L75" s="49"/>
      <c r="M75" s="49"/>
      <c r="N75" s="49"/>
      <c r="O75" s="48"/>
      <c r="P75" s="92"/>
      <c r="Q75" s="92"/>
      <c r="R75" s="92"/>
      <c r="S75" s="92"/>
      <c r="T75" s="127"/>
      <c r="U75" s="51"/>
      <c r="V75" s="51"/>
      <c r="W75" s="99"/>
      <c r="X75" s="51"/>
      <c r="Y75" s="114"/>
      <c r="Z75" s="51"/>
      <c r="AA75" s="107"/>
      <c r="AB75" s="137"/>
      <c r="AC75" s="92"/>
      <c r="AD75" s="51"/>
      <c r="AE75" s="51"/>
      <c r="AI75" s="92"/>
      <c r="AJ75" s="92"/>
      <c r="AK75" s="92"/>
      <c r="AL75" s="92"/>
      <c r="AM75" s="92"/>
      <c r="AN75" s="63"/>
    </row>
    <row r="76" spans="2:40" x14ac:dyDescent="0.3">
      <c r="B76" s="147"/>
      <c r="C76" s="92"/>
      <c r="D76" s="47"/>
      <c r="E76" s="47"/>
      <c r="F76" s="50"/>
      <c r="G76" s="49"/>
      <c r="H76" s="49"/>
      <c r="I76" s="48"/>
      <c r="J76" s="47"/>
      <c r="K76" s="52"/>
      <c r="L76" s="49"/>
      <c r="M76" s="49"/>
      <c r="N76" s="49"/>
      <c r="O76" s="48"/>
      <c r="P76" s="92"/>
      <c r="Q76" s="92"/>
      <c r="R76" s="92"/>
      <c r="S76" s="92"/>
      <c r="T76" s="127"/>
      <c r="U76" s="51"/>
      <c r="V76" s="51"/>
      <c r="W76" s="99"/>
      <c r="X76" s="51"/>
      <c r="Y76" s="114"/>
      <c r="Z76" s="51"/>
      <c r="AA76" s="107"/>
      <c r="AB76" s="137"/>
      <c r="AC76" s="92"/>
      <c r="AD76" s="51"/>
      <c r="AE76" s="51"/>
      <c r="AI76" s="92"/>
      <c r="AJ76" s="92"/>
      <c r="AK76" s="92"/>
      <c r="AL76" s="92"/>
      <c r="AM76" s="92"/>
      <c r="AN76" s="63"/>
    </row>
    <row r="77" spans="2:40" x14ac:dyDescent="0.3">
      <c r="B77" s="146" t="s">
        <v>165</v>
      </c>
      <c r="C77" s="43" t="s">
        <v>111</v>
      </c>
      <c r="D77" s="47" t="s">
        <v>34</v>
      </c>
      <c r="E77" s="47" t="s">
        <v>122</v>
      </c>
      <c r="F77" s="50"/>
      <c r="G77" s="49"/>
      <c r="H77" s="49"/>
      <c r="I77" s="48"/>
      <c r="J77" s="47">
        <v>48</v>
      </c>
      <c r="K77" s="52">
        <f>J77*25.4</f>
        <v>1219.1999999999998</v>
      </c>
      <c r="L77" s="49">
        <v>24</v>
      </c>
      <c r="M77" s="49">
        <v>610</v>
      </c>
      <c r="N77" s="49"/>
      <c r="O77" s="48">
        <v>546</v>
      </c>
      <c r="P77" s="51" t="e">
        <f>(U77+AF77)*(1+100%)</f>
        <v>#REF!</v>
      </c>
      <c r="Q77" s="51" t="e">
        <f t="shared" ref="Q77:Q79" si="140">P77*0.83</f>
        <v>#REF!</v>
      </c>
      <c r="R77" s="51" t="e">
        <f t="shared" ref="R77:R79" si="141">P77*0.6</f>
        <v>#REF!</v>
      </c>
      <c r="S77" s="51" t="e">
        <f>AE77+AC77+AF77</f>
        <v>#REF!</v>
      </c>
      <c r="T77" s="51"/>
      <c r="U77" s="51" t="e">
        <f>'Vanity Cabinet Material Cost'!#REF!</f>
        <v>#REF!</v>
      </c>
      <c r="V77" s="51" t="e">
        <f>'Vanity Cabinet Material Cost'!#REF!</f>
        <v>#REF!</v>
      </c>
      <c r="W77" s="121" t="e">
        <f t="shared" ref="W77:W79" si="142">V77/U77</f>
        <v>#REF!</v>
      </c>
      <c r="X77" s="51" t="e">
        <f>'Vanity Cabinet Material Cost'!#REF!</f>
        <v>#REF!</v>
      </c>
      <c r="Y77" s="122" t="e">
        <f t="shared" ref="Y77:Y79" si="143">X77/U77</f>
        <v>#REF!</v>
      </c>
      <c r="Z77" s="51" t="e">
        <f t="shared" ref="Z77:Z79" si="144">U77-V77-X77</f>
        <v>#REF!</v>
      </c>
      <c r="AA77" s="123" t="e">
        <f t="shared" ref="AA77:AA79" si="145">Z77/U77</f>
        <v>#REF!</v>
      </c>
      <c r="AB77" s="137"/>
      <c r="AC77" s="53" t="e">
        <f>'Vanity Cabinet Material Cost'!#REF!</f>
        <v>#REF!</v>
      </c>
      <c r="AD77" s="51"/>
      <c r="AE77" s="51" t="e">
        <f>U77-AC77</f>
        <v>#REF!</v>
      </c>
      <c r="AF77" s="65">
        <v>150</v>
      </c>
      <c r="AG77" s="65" t="e">
        <f t="shared" ref="AG77:AG79" si="146">AF77+AC77</f>
        <v>#REF!</v>
      </c>
      <c r="AH77" s="65"/>
      <c r="AI77" s="51"/>
      <c r="AJ77" s="51"/>
      <c r="AK77" s="51" t="e">
        <f>(U77+AF77)*(1+$AK$5)</f>
        <v>#REF!</v>
      </c>
      <c r="AL77" s="51" t="e">
        <f>AK77*(1-$AL$5)</f>
        <v>#REF!</v>
      </c>
      <c r="AM77" s="53" t="e">
        <f>AL77-U77+AC77</f>
        <v>#REF!</v>
      </c>
      <c r="AN77" s="63" t="e">
        <f>AM77/AL77</f>
        <v>#REF!</v>
      </c>
    </row>
    <row r="78" spans="2:40" x14ac:dyDescent="0.3">
      <c r="B78" s="146" t="s">
        <v>166</v>
      </c>
      <c r="C78" s="46" t="s">
        <v>89</v>
      </c>
      <c r="D78" s="47" t="s">
        <v>34</v>
      </c>
      <c r="E78" s="47" t="s">
        <v>122</v>
      </c>
      <c r="F78" s="50"/>
      <c r="G78" s="49"/>
      <c r="H78" s="49"/>
      <c r="I78" s="48"/>
      <c r="J78" s="47">
        <v>60</v>
      </c>
      <c r="K78" s="52">
        <f>J78*25.4</f>
        <v>1524</v>
      </c>
      <c r="L78" s="49">
        <v>24</v>
      </c>
      <c r="M78" s="49">
        <v>610</v>
      </c>
      <c r="N78" s="49"/>
      <c r="O78" s="48">
        <v>546</v>
      </c>
      <c r="P78" s="51" t="e">
        <f>(U78+AF78)*(1+100%)</f>
        <v>#REF!</v>
      </c>
      <c r="Q78" s="51" t="e">
        <f t="shared" si="140"/>
        <v>#REF!</v>
      </c>
      <c r="R78" s="51" t="e">
        <f t="shared" si="141"/>
        <v>#REF!</v>
      </c>
      <c r="S78" s="51" t="e">
        <f>AE78+AC78+AF78</f>
        <v>#REF!</v>
      </c>
      <c r="T78" s="51"/>
      <c r="U78" s="51" t="e">
        <f>'Vanity Cabinet Material Cost'!#REF!</f>
        <v>#REF!</v>
      </c>
      <c r="V78" s="51" t="e">
        <f>'Vanity Cabinet Material Cost'!#REF!</f>
        <v>#REF!</v>
      </c>
      <c r="W78" s="121" t="e">
        <f t="shared" si="142"/>
        <v>#REF!</v>
      </c>
      <c r="X78" s="51" t="e">
        <f>'Vanity Cabinet Material Cost'!#REF!</f>
        <v>#REF!</v>
      </c>
      <c r="Y78" s="122" t="e">
        <f t="shared" si="143"/>
        <v>#REF!</v>
      </c>
      <c r="Z78" s="51" t="e">
        <f t="shared" si="144"/>
        <v>#REF!</v>
      </c>
      <c r="AA78" s="123" t="e">
        <f t="shared" si="145"/>
        <v>#REF!</v>
      </c>
      <c r="AB78" s="137"/>
      <c r="AC78" s="53" t="e">
        <f>'Vanity Cabinet Material Cost'!#REF!</f>
        <v>#REF!</v>
      </c>
      <c r="AD78" s="51"/>
      <c r="AE78" s="51" t="e">
        <f>U78-AC78</f>
        <v>#REF!</v>
      </c>
      <c r="AF78" s="65">
        <v>150</v>
      </c>
      <c r="AG78" s="65" t="e">
        <f t="shared" si="146"/>
        <v>#REF!</v>
      </c>
      <c r="AH78" s="65"/>
      <c r="AI78" s="51"/>
      <c r="AJ78" s="51"/>
      <c r="AK78" s="51" t="e">
        <f>(U78+AF78)*(1+$AK$5)</f>
        <v>#REF!</v>
      </c>
      <c r="AL78" s="51" t="e">
        <f>AK78*(1-$AL$5)</f>
        <v>#REF!</v>
      </c>
      <c r="AM78" s="53" t="e">
        <f>AL78-U78+AC78</f>
        <v>#REF!</v>
      </c>
      <c r="AN78" s="63" t="e">
        <f>AM78/AL78</f>
        <v>#REF!</v>
      </c>
    </row>
    <row r="79" spans="2:40" x14ac:dyDescent="0.3">
      <c r="B79" s="146" t="s">
        <v>167</v>
      </c>
      <c r="C79" s="46" t="s">
        <v>88</v>
      </c>
      <c r="D79" s="47" t="s">
        <v>34</v>
      </c>
      <c r="E79" s="47" t="s">
        <v>122</v>
      </c>
      <c r="F79" s="50"/>
      <c r="G79" s="49"/>
      <c r="H79" s="49"/>
      <c r="I79" s="48"/>
      <c r="J79" s="47">
        <v>72</v>
      </c>
      <c r="K79" s="52">
        <f>J79*25.4</f>
        <v>1828.8</v>
      </c>
      <c r="L79" s="49">
        <v>24</v>
      </c>
      <c r="M79" s="49">
        <v>610</v>
      </c>
      <c r="N79" s="49"/>
      <c r="O79" s="48">
        <v>546</v>
      </c>
      <c r="P79" s="51" t="e">
        <f>(U79+AF79)*(1+100%)</f>
        <v>#REF!</v>
      </c>
      <c r="Q79" s="51" t="e">
        <f t="shared" si="140"/>
        <v>#REF!</v>
      </c>
      <c r="R79" s="51" t="e">
        <f t="shared" si="141"/>
        <v>#REF!</v>
      </c>
      <c r="S79" s="51" t="e">
        <f>AE79+AC79+AF79</f>
        <v>#REF!</v>
      </c>
      <c r="T79" s="51"/>
      <c r="U79" s="51" t="e">
        <f>'Vanity Cabinet Material Cost'!#REF!</f>
        <v>#REF!</v>
      </c>
      <c r="V79" s="51" t="e">
        <f>'Vanity Cabinet Material Cost'!#REF!</f>
        <v>#REF!</v>
      </c>
      <c r="W79" s="121" t="e">
        <f t="shared" si="142"/>
        <v>#REF!</v>
      </c>
      <c r="X79" s="51" t="e">
        <f>'Vanity Cabinet Material Cost'!#REF!</f>
        <v>#REF!</v>
      </c>
      <c r="Y79" s="122" t="e">
        <f t="shared" si="143"/>
        <v>#REF!</v>
      </c>
      <c r="Z79" s="51" t="e">
        <f t="shared" si="144"/>
        <v>#REF!</v>
      </c>
      <c r="AA79" s="123" t="e">
        <f t="shared" si="145"/>
        <v>#REF!</v>
      </c>
      <c r="AB79" s="137"/>
      <c r="AC79" s="53" t="e">
        <f>'Vanity Cabinet Material Cost'!#REF!</f>
        <v>#REF!</v>
      </c>
      <c r="AD79" s="51"/>
      <c r="AE79" s="51" t="e">
        <f>U79-AC79</f>
        <v>#REF!</v>
      </c>
      <c r="AF79" s="65">
        <v>150</v>
      </c>
      <c r="AG79" s="65" t="e">
        <f t="shared" si="146"/>
        <v>#REF!</v>
      </c>
      <c r="AH79" s="65"/>
      <c r="AI79" s="51"/>
      <c r="AJ79" s="51"/>
      <c r="AK79" s="51" t="e">
        <f>(U79+AF79)*(1+$AK$5)</f>
        <v>#REF!</v>
      </c>
      <c r="AL79" s="51" t="e">
        <f>AK79*(1-$AL$5)</f>
        <v>#REF!</v>
      </c>
      <c r="AM79" s="53" t="e">
        <f>AL79-U79+AC79</f>
        <v>#REF!</v>
      </c>
      <c r="AN79" s="63" t="e">
        <f>AM79/AL79</f>
        <v>#REF!</v>
      </c>
    </row>
    <row r="80" spans="2:40" x14ac:dyDescent="0.3">
      <c r="B80" s="43"/>
      <c r="C80" s="46"/>
      <c r="D80" s="47"/>
      <c r="E80" s="47"/>
      <c r="F80" s="50"/>
      <c r="G80" s="49"/>
      <c r="H80" s="49"/>
      <c r="I80" s="48"/>
      <c r="J80" s="47"/>
      <c r="K80" s="52"/>
      <c r="L80" s="49"/>
      <c r="M80" s="49"/>
      <c r="N80" s="49"/>
      <c r="O80" s="48"/>
      <c r="P80" s="82"/>
      <c r="Q80" s="82"/>
      <c r="R80" s="88"/>
      <c r="S80" s="82"/>
      <c r="T80" s="127"/>
      <c r="U80" s="51"/>
      <c r="V80" s="51"/>
      <c r="W80" s="99"/>
      <c r="X80" s="51"/>
      <c r="Y80" s="114"/>
      <c r="Z80" s="51"/>
      <c r="AA80" s="107"/>
      <c r="AB80" s="137"/>
      <c r="AC80" s="46"/>
      <c r="AD80" s="51"/>
      <c r="AE80" s="51"/>
      <c r="AI80" s="82"/>
      <c r="AJ80" s="82"/>
      <c r="AK80" s="46"/>
      <c r="AL80" s="46"/>
      <c r="AM80" s="46"/>
      <c r="AN80" s="63"/>
    </row>
    <row r="81" spans="2:40" x14ac:dyDescent="0.3">
      <c r="B81" s="146" t="s">
        <v>165</v>
      </c>
      <c r="C81" s="43" t="s">
        <v>111</v>
      </c>
      <c r="D81" s="47" t="s">
        <v>37</v>
      </c>
      <c r="E81" s="47" t="s">
        <v>122</v>
      </c>
      <c r="F81" s="50"/>
      <c r="G81" s="49"/>
      <c r="H81" s="49"/>
      <c r="I81" s="48"/>
      <c r="J81" s="47">
        <v>48</v>
      </c>
      <c r="K81" s="52">
        <f>J81*25.4</f>
        <v>1219.1999999999998</v>
      </c>
      <c r="L81" s="49">
        <v>24</v>
      </c>
      <c r="M81" s="49">
        <v>610</v>
      </c>
      <c r="N81" s="49"/>
      <c r="O81" s="48">
        <v>546</v>
      </c>
      <c r="P81" s="51" t="e">
        <f>(U81+AF81)*(1+100%)</f>
        <v>#REF!</v>
      </c>
      <c r="Q81" s="51" t="e">
        <f t="shared" ref="Q81:Q83" si="147">P81*0.83</f>
        <v>#REF!</v>
      </c>
      <c r="R81" s="51" t="e">
        <f t="shared" ref="R81:R83" si="148">P81*0.6</f>
        <v>#REF!</v>
      </c>
      <c r="S81" s="51" t="e">
        <f>AE81+AC81+AF81</f>
        <v>#REF!</v>
      </c>
      <c r="T81" s="51"/>
      <c r="U81" s="51" t="e">
        <f>'Vanity Cabinet Material Cost'!#REF!</f>
        <v>#REF!</v>
      </c>
      <c r="V81" s="51" t="e">
        <f>'Vanity Cabinet Material Cost'!#REF!</f>
        <v>#REF!</v>
      </c>
      <c r="W81" s="121" t="e">
        <f t="shared" ref="W81:W83" si="149">V81/U81</f>
        <v>#REF!</v>
      </c>
      <c r="X81" s="51" t="e">
        <f>'Vanity Cabinet Material Cost'!#REF!</f>
        <v>#REF!</v>
      </c>
      <c r="Y81" s="122" t="e">
        <f t="shared" ref="Y81:Y83" si="150">X81/U81</f>
        <v>#REF!</v>
      </c>
      <c r="Z81" s="51" t="e">
        <f t="shared" ref="Z81:Z83" si="151">U81-V81-X81</f>
        <v>#REF!</v>
      </c>
      <c r="AA81" s="123" t="e">
        <f t="shared" ref="AA81:AA83" si="152">Z81/U81</f>
        <v>#REF!</v>
      </c>
      <c r="AB81" s="137"/>
      <c r="AC81" s="53" t="e">
        <f>'Vanity Cabinet Material Cost'!#REF!</f>
        <v>#REF!</v>
      </c>
      <c r="AD81" s="51"/>
      <c r="AE81" s="51" t="e">
        <f>U81-AC81</f>
        <v>#REF!</v>
      </c>
      <c r="AF81" s="65">
        <v>150</v>
      </c>
      <c r="AG81" s="65" t="e">
        <f t="shared" ref="AG81:AG83" si="153">AF81+AC81</f>
        <v>#REF!</v>
      </c>
      <c r="AH81" s="64"/>
      <c r="AI81" s="51"/>
      <c r="AJ81" s="51"/>
      <c r="AK81" s="51" t="e">
        <f>(U81*(1+AH81)+AF81)*(1+$AK$5)</f>
        <v>#REF!</v>
      </c>
      <c r="AL81" s="51" t="e">
        <f>AK81*(1-$AL$5)</f>
        <v>#REF!</v>
      </c>
      <c r="AM81" s="53" t="e">
        <f>AL81-U81+AC81</f>
        <v>#REF!</v>
      </c>
      <c r="AN81" s="63" t="e">
        <f>AM81/AL81</f>
        <v>#REF!</v>
      </c>
    </row>
    <row r="82" spans="2:40" x14ac:dyDescent="0.3">
      <c r="B82" s="146" t="s">
        <v>166</v>
      </c>
      <c r="C82" s="46" t="s">
        <v>89</v>
      </c>
      <c r="D82" s="47" t="s">
        <v>37</v>
      </c>
      <c r="E82" s="47" t="s">
        <v>122</v>
      </c>
      <c r="F82" s="50"/>
      <c r="G82" s="49"/>
      <c r="H82" s="49"/>
      <c r="I82" s="48"/>
      <c r="J82" s="47">
        <v>60</v>
      </c>
      <c r="K82" s="52">
        <f>J82*25.4</f>
        <v>1524</v>
      </c>
      <c r="L82" s="49">
        <v>24</v>
      </c>
      <c r="M82" s="49">
        <v>610</v>
      </c>
      <c r="N82" s="49"/>
      <c r="O82" s="48">
        <v>546</v>
      </c>
      <c r="P82" s="51" t="e">
        <f>(U82+AF82)*(1+100%)</f>
        <v>#REF!</v>
      </c>
      <c r="Q82" s="51" t="e">
        <f t="shared" si="147"/>
        <v>#REF!</v>
      </c>
      <c r="R82" s="51" t="e">
        <f t="shared" si="148"/>
        <v>#REF!</v>
      </c>
      <c r="S82" s="51" t="e">
        <f>AE82+AC82+AF82</f>
        <v>#REF!</v>
      </c>
      <c r="T82" s="51"/>
      <c r="U82" s="51" t="e">
        <f>'Vanity Cabinet Material Cost'!#REF!</f>
        <v>#REF!</v>
      </c>
      <c r="V82" s="51" t="e">
        <f>'Vanity Cabinet Material Cost'!#REF!</f>
        <v>#REF!</v>
      </c>
      <c r="W82" s="121" t="e">
        <f t="shared" si="149"/>
        <v>#REF!</v>
      </c>
      <c r="X82" s="51" t="e">
        <f>'Vanity Cabinet Material Cost'!#REF!</f>
        <v>#REF!</v>
      </c>
      <c r="Y82" s="122" t="e">
        <f t="shared" si="150"/>
        <v>#REF!</v>
      </c>
      <c r="Z82" s="51" t="e">
        <f t="shared" si="151"/>
        <v>#REF!</v>
      </c>
      <c r="AA82" s="123" t="e">
        <f t="shared" si="152"/>
        <v>#REF!</v>
      </c>
      <c r="AB82" s="137"/>
      <c r="AC82" s="53" t="e">
        <f>'Vanity Cabinet Material Cost'!#REF!</f>
        <v>#REF!</v>
      </c>
      <c r="AD82" s="51"/>
      <c r="AE82" s="51" t="e">
        <f>U82-AC82</f>
        <v>#REF!</v>
      </c>
      <c r="AF82" s="65">
        <v>150</v>
      </c>
      <c r="AG82" s="65" t="e">
        <f t="shared" si="153"/>
        <v>#REF!</v>
      </c>
      <c r="AH82" s="64"/>
      <c r="AI82" s="51"/>
      <c r="AJ82" s="51"/>
      <c r="AK82" s="51" t="e">
        <f>(U82*(1+AH82)+AF82)*(1+$AK$5)</f>
        <v>#REF!</v>
      </c>
      <c r="AL82" s="51" t="e">
        <f>AK82*(1-$AL$5)</f>
        <v>#REF!</v>
      </c>
      <c r="AM82" s="53" t="e">
        <f>AL82-U82+AC82</f>
        <v>#REF!</v>
      </c>
      <c r="AN82" s="63" t="e">
        <f>AM82/AL82</f>
        <v>#REF!</v>
      </c>
    </row>
    <row r="83" spans="2:40" x14ac:dyDescent="0.3">
      <c r="B83" s="146" t="s">
        <v>167</v>
      </c>
      <c r="C83" s="46" t="s">
        <v>88</v>
      </c>
      <c r="D83" s="47" t="s">
        <v>37</v>
      </c>
      <c r="E83" s="47" t="s">
        <v>122</v>
      </c>
      <c r="F83" s="50"/>
      <c r="G83" s="49"/>
      <c r="H83" s="49"/>
      <c r="I83" s="48"/>
      <c r="J83" s="47">
        <v>72</v>
      </c>
      <c r="K83" s="52">
        <f>J83*25.4</f>
        <v>1828.8</v>
      </c>
      <c r="L83" s="49">
        <v>24</v>
      </c>
      <c r="M83" s="49">
        <v>610</v>
      </c>
      <c r="N83" s="49"/>
      <c r="O83" s="48">
        <v>546</v>
      </c>
      <c r="P83" s="51" t="e">
        <f>(U83+AF83)*(1+100%)</f>
        <v>#REF!</v>
      </c>
      <c r="Q83" s="51" t="e">
        <f t="shared" si="147"/>
        <v>#REF!</v>
      </c>
      <c r="R83" s="51" t="e">
        <f t="shared" si="148"/>
        <v>#REF!</v>
      </c>
      <c r="S83" s="51" t="e">
        <f>AE83+AC83+AF83</f>
        <v>#REF!</v>
      </c>
      <c r="T83" s="51"/>
      <c r="U83" s="51" t="e">
        <f>'Vanity Cabinet Material Cost'!#REF!</f>
        <v>#REF!</v>
      </c>
      <c r="V83" s="51" t="e">
        <f>'Vanity Cabinet Material Cost'!#REF!</f>
        <v>#REF!</v>
      </c>
      <c r="W83" s="121" t="e">
        <f t="shared" si="149"/>
        <v>#REF!</v>
      </c>
      <c r="X83" s="51" t="e">
        <f>'Vanity Cabinet Material Cost'!#REF!</f>
        <v>#REF!</v>
      </c>
      <c r="Y83" s="122" t="e">
        <f t="shared" si="150"/>
        <v>#REF!</v>
      </c>
      <c r="Z83" s="51" t="e">
        <f t="shared" si="151"/>
        <v>#REF!</v>
      </c>
      <c r="AA83" s="123" t="e">
        <f t="shared" si="152"/>
        <v>#REF!</v>
      </c>
      <c r="AB83" s="137"/>
      <c r="AC83" s="53" t="e">
        <f>'Vanity Cabinet Material Cost'!#REF!</f>
        <v>#REF!</v>
      </c>
      <c r="AD83" s="51"/>
      <c r="AE83" s="51" t="e">
        <f>U83-AC83</f>
        <v>#REF!</v>
      </c>
      <c r="AF83" s="65">
        <v>150</v>
      </c>
      <c r="AG83" s="65" t="e">
        <f t="shared" si="153"/>
        <v>#REF!</v>
      </c>
      <c r="AH83" s="64"/>
      <c r="AI83" s="51"/>
      <c r="AJ83" s="51"/>
      <c r="AK83" s="51" t="e">
        <f>(U83*(1+AH83)+AF83)*(1+$AK$5)</f>
        <v>#REF!</v>
      </c>
      <c r="AL83" s="51" t="e">
        <f>AK83*(1-$AL$5)</f>
        <v>#REF!</v>
      </c>
      <c r="AM83" s="53" t="e">
        <f>AL83-U83+AC83</f>
        <v>#REF!</v>
      </c>
      <c r="AN83" s="63" t="e">
        <f>AM83/AL83</f>
        <v>#REF!</v>
      </c>
    </row>
    <row r="84" spans="2:40" x14ac:dyDescent="0.3">
      <c r="B84" s="146"/>
      <c r="C84" s="46"/>
      <c r="D84" s="47"/>
      <c r="E84" s="47"/>
      <c r="F84" s="50"/>
      <c r="G84" s="49"/>
      <c r="H84" s="49"/>
      <c r="I84" s="48"/>
      <c r="J84" s="47"/>
      <c r="K84" s="52"/>
      <c r="L84" s="49"/>
      <c r="M84" s="49"/>
      <c r="N84" s="49"/>
      <c r="O84" s="48"/>
      <c r="P84" s="82"/>
      <c r="Q84" s="82"/>
      <c r="R84" s="88"/>
      <c r="S84" s="82"/>
      <c r="T84" s="127"/>
      <c r="U84" s="51"/>
      <c r="V84" s="51"/>
      <c r="W84" s="99"/>
      <c r="X84" s="51"/>
      <c r="Y84" s="114"/>
      <c r="Z84" s="51"/>
      <c r="AA84" s="107"/>
      <c r="AB84" s="137"/>
      <c r="AC84" s="46"/>
      <c r="AD84" s="51"/>
      <c r="AE84" s="51"/>
      <c r="AI84" s="82"/>
      <c r="AJ84" s="82"/>
      <c r="AK84" s="46"/>
      <c r="AL84" s="46"/>
      <c r="AM84" s="46"/>
      <c r="AN84" s="63"/>
    </row>
    <row r="85" spans="2:40" x14ac:dyDescent="0.3">
      <c r="B85" s="146"/>
      <c r="C85" s="46"/>
      <c r="D85" s="47"/>
      <c r="E85" s="47"/>
      <c r="F85" s="50"/>
      <c r="G85" s="49"/>
      <c r="H85" s="49"/>
      <c r="I85" s="48"/>
      <c r="J85" s="47"/>
      <c r="K85" s="52"/>
      <c r="L85" s="49"/>
      <c r="M85" s="49"/>
      <c r="N85" s="49"/>
      <c r="O85" s="48"/>
      <c r="P85" s="82"/>
      <c r="Q85" s="82"/>
      <c r="R85" s="88"/>
      <c r="S85" s="82"/>
      <c r="T85" s="127"/>
      <c r="U85" s="51"/>
      <c r="V85" s="51"/>
      <c r="W85" s="99"/>
      <c r="X85" s="51"/>
      <c r="Y85" s="114"/>
      <c r="Z85" s="51"/>
      <c r="AA85" s="107"/>
      <c r="AB85" s="137"/>
      <c r="AC85" s="46"/>
      <c r="AD85" s="51"/>
      <c r="AE85" s="51"/>
      <c r="AI85" s="82"/>
      <c r="AJ85" s="82"/>
      <c r="AK85" s="46"/>
      <c r="AL85" s="46"/>
      <c r="AM85" s="46"/>
      <c r="AN85" s="63"/>
    </row>
    <row r="86" spans="2:40" x14ac:dyDescent="0.3">
      <c r="B86" s="146" t="s">
        <v>168</v>
      </c>
      <c r="C86" s="46" t="s">
        <v>90</v>
      </c>
      <c r="D86" s="47" t="s">
        <v>34</v>
      </c>
      <c r="E86" s="47" t="s">
        <v>122</v>
      </c>
      <c r="F86" s="50"/>
      <c r="G86" s="49"/>
      <c r="H86" s="49"/>
      <c r="I86" s="48"/>
      <c r="J86" s="47">
        <v>60</v>
      </c>
      <c r="K86" s="52">
        <f>J86*25.4</f>
        <v>1524</v>
      </c>
      <c r="L86" s="49">
        <v>24</v>
      </c>
      <c r="M86" s="49">
        <v>610</v>
      </c>
      <c r="N86" s="49"/>
      <c r="O86" s="48">
        <v>546</v>
      </c>
      <c r="P86" s="51" t="e">
        <f>(U86+AF86)*(1+100%)</f>
        <v>#REF!</v>
      </c>
      <c r="Q86" s="51" t="e">
        <f t="shared" ref="Q86:Q87" si="154">P86*0.83</f>
        <v>#REF!</v>
      </c>
      <c r="R86" s="51" t="e">
        <f t="shared" ref="R86:R87" si="155">P86*0.6</f>
        <v>#REF!</v>
      </c>
      <c r="S86" s="51" t="e">
        <f>AE86+AC86+AF86</f>
        <v>#REF!</v>
      </c>
      <c r="T86" s="51"/>
      <c r="U86" s="51" t="e">
        <f>'Vanity Cabinet Material Cost'!#REF!</f>
        <v>#REF!</v>
      </c>
      <c r="V86" s="51" t="e">
        <f>'Vanity Cabinet Material Cost'!#REF!</f>
        <v>#REF!</v>
      </c>
      <c r="W86" s="121" t="e">
        <f t="shared" ref="W86:W87" si="156">V86/U86</f>
        <v>#REF!</v>
      </c>
      <c r="X86" s="51" t="e">
        <f>'Vanity Cabinet Material Cost'!#REF!</f>
        <v>#REF!</v>
      </c>
      <c r="Y86" s="122" t="e">
        <f t="shared" ref="Y86:Y87" si="157">X86/U86</f>
        <v>#REF!</v>
      </c>
      <c r="Z86" s="51" t="e">
        <f t="shared" ref="Z86:Z87" si="158">U86-V86-X86</f>
        <v>#REF!</v>
      </c>
      <c r="AA86" s="123" t="e">
        <f t="shared" ref="AA86:AA87" si="159">Z86/U86</f>
        <v>#REF!</v>
      </c>
      <c r="AB86" s="137"/>
      <c r="AC86" s="53" t="e">
        <f>'Vanity Cabinet Material Cost'!#REF!</f>
        <v>#REF!</v>
      </c>
      <c r="AD86" s="51"/>
      <c r="AE86" s="51" t="e">
        <f>U86-AC86</f>
        <v>#REF!</v>
      </c>
      <c r="AF86" s="65">
        <v>150</v>
      </c>
      <c r="AG86" s="65" t="e">
        <f t="shared" ref="AG86:AG90" si="160">AF86+AC86</f>
        <v>#REF!</v>
      </c>
      <c r="AH86" s="65"/>
      <c r="AI86" s="51"/>
      <c r="AJ86" s="51"/>
      <c r="AK86" s="51" t="e">
        <f>(U86+AF86)*(1+$AK$5)</f>
        <v>#REF!</v>
      </c>
      <c r="AL86" s="51" t="e">
        <f>AK86*(1-$AL$5)</f>
        <v>#REF!</v>
      </c>
      <c r="AM86" s="53" t="e">
        <f>AL86-U86+AC86</f>
        <v>#REF!</v>
      </c>
      <c r="AN86" s="63" t="e">
        <f>AM86/AL86</f>
        <v>#REF!</v>
      </c>
    </row>
    <row r="87" spans="2:40" x14ac:dyDescent="0.3">
      <c r="B87" s="146" t="s">
        <v>169</v>
      </c>
      <c r="C87" s="46" t="s">
        <v>91</v>
      </c>
      <c r="D87" s="47" t="s">
        <v>34</v>
      </c>
      <c r="E87" s="47" t="s">
        <v>122</v>
      </c>
      <c r="F87" s="50"/>
      <c r="G87" s="49"/>
      <c r="H87" s="49"/>
      <c r="I87" s="48"/>
      <c r="J87" s="47">
        <v>72</v>
      </c>
      <c r="K87" s="52">
        <f>J87*25.4</f>
        <v>1828.8</v>
      </c>
      <c r="L87" s="49">
        <v>24</v>
      </c>
      <c r="M87" s="49">
        <v>610</v>
      </c>
      <c r="N87" s="49"/>
      <c r="O87" s="48">
        <v>546</v>
      </c>
      <c r="P87" s="51" t="e">
        <f>(U87+AF87)*(1+100%)</f>
        <v>#REF!</v>
      </c>
      <c r="Q87" s="51" t="e">
        <f t="shared" si="154"/>
        <v>#REF!</v>
      </c>
      <c r="R87" s="51" t="e">
        <f t="shared" si="155"/>
        <v>#REF!</v>
      </c>
      <c r="S87" s="51" t="e">
        <f>AE87+AC87+AF87</f>
        <v>#REF!</v>
      </c>
      <c r="T87" s="51"/>
      <c r="U87" s="51" t="e">
        <f>'Vanity Cabinet Material Cost'!#REF!</f>
        <v>#REF!</v>
      </c>
      <c r="V87" s="51" t="e">
        <f>'Vanity Cabinet Material Cost'!#REF!</f>
        <v>#REF!</v>
      </c>
      <c r="W87" s="121" t="e">
        <f t="shared" si="156"/>
        <v>#REF!</v>
      </c>
      <c r="X87" s="51" t="e">
        <f>'Vanity Cabinet Material Cost'!#REF!</f>
        <v>#REF!</v>
      </c>
      <c r="Y87" s="122" t="e">
        <f t="shared" si="157"/>
        <v>#REF!</v>
      </c>
      <c r="Z87" s="51" t="e">
        <f t="shared" si="158"/>
        <v>#REF!</v>
      </c>
      <c r="AA87" s="123" t="e">
        <f t="shared" si="159"/>
        <v>#REF!</v>
      </c>
      <c r="AB87" s="137"/>
      <c r="AC87" s="53" t="e">
        <f>'Vanity Cabinet Material Cost'!#REF!</f>
        <v>#REF!</v>
      </c>
      <c r="AD87" s="51"/>
      <c r="AE87" s="51" t="e">
        <f>U87-AC87</f>
        <v>#REF!</v>
      </c>
      <c r="AF87" s="65">
        <v>150</v>
      </c>
      <c r="AG87" s="65" t="e">
        <f t="shared" si="160"/>
        <v>#REF!</v>
      </c>
      <c r="AH87" s="65"/>
      <c r="AI87" s="51"/>
      <c r="AJ87" s="51"/>
      <c r="AK87" s="51" t="e">
        <f>(U87+AF87)*(1+$AK$5)</f>
        <v>#REF!</v>
      </c>
      <c r="AL87" s="51" t="e">
        <f>AK87*(1-$AL$5)</f>
        <v>#REF!</v>
      </c>
      <c r="AM87" s="53" t="e">
        <f>AL87-U87+AC87</f>
        <v>#REF!</v>
      </c>
      <c r="AN87" s="63" t="e">
        <f>AM87/AL87</f>
        <v>#REF!</v>
      </c>
    </row>
    <row r="88" spans="2:40" x14ac:dyDescent="0.3">
      <c r="B88" s="146"/>
      <c r="C88" s="46"/>
      <c r="D88" s="47"/>
      <c r="E88" s="47"/>
      <c r="F88" s="50"/>
      <c r="G88" s="49"/>
      <c r="H88" s="49"/>
      <c r="I88" s="48"/>
      <c r="J88" s="47"/>
      <c r="K88" s="52"/>
      <c r="L88" s="49"/>
      <c r="M88" s="49"/>
      <c r="N88" s="49"/>
      <c r="O88" s="48"/>
      <c r="P88" s="82"/>
      <c r="Q88" s="82"/>
      <c r="R88" s="88"/>
      <c r="S88" s="82"/>
      <c r="T88" s="127"/>
      <c r="U88" s="51"/>
      <c r="V88" s="51"/>
      <c r="W88" s="99"/>
      <c r="X88" s="51"/>
      <c r="Y88" s="114"/>
      <c r="Z88" s="51"/>
      <c r="AA88" s="107"/>
      <c r="AB88" s="137"/>
      <c r="AC88" s="46"/>
      <c r="AD88" s="51"/>
      <c r="AE88" s="51"/>
      <c r="AG88" s="65"/>
      <c r="AI88" s="82"/>
      <c r="AJ88" s="82"/>
      <c r="AK88" s="46"/>
      <c r="AL88" s="46"/>
      <c r="AM88" s="46"/>
      <c r="AN88" s="63"/>
    </row>
    <row r="89" spans="2:40" x14ac:dyDescent="0.3">
      <c r="B89" s="146" t="s">
        <v>168</v>
      </c>
      <c r="C89" s="46" t="s">
        <v>90</v>
      </c>
      <c r="D89" s="47" t="s">
        <v>37</v>
      </c>
      <c r="E89" s="47" t="s">
        <v>122</v>
      </c>
      <c r="F89" s="50"/>
      <c r="G89" s="49"/>
      <c r="H89" s="49"/>
      <c r="I89" s="48"/>
      <c r="J89" s="47">
        <v>60</v>
      </c>
      <c r="K89" s="52">
        <f>J89*25.4</f>
        <v>1524</v>
      </c>
      <c r="L89" s="49">
        <v>24</v>
      </c>
      <c r="M89" s="49">
        <v>610</v>
      </c>
      <c r="N89" s="49"/>
      <c r="O89" s="48">
        <v>546</v>
      </c>
      <c r="P89" s="51" t="e">
        <f>(U89+AF89)*(1+100%)</f>
        <v>#REF!</v>
      </c>
      <c r="Q89" s="51" t="e">
        <f t="shared" ref="Q89:Q90" si="161">P89*0.83</f>
        <v>#REF!</v>
      </c>
      <c r="R89" s="51" t="e">
        <f t="shared" ref="R89:R90" si="162">P89*0.6</f>
        <v>#REF!</v>
      </c>
      <c r="S89" s="51" t="e">
        <f>AE89+AC89+AF89</f>
        <v>#REF!</v>
      </c>
      <c r="T89" s="51"/>
      <c r="U89" s="51" t="e">
        <f>'Vanity Cabinet Material Cost'!#REF!</f>
        <v>#REF!</v>
      </c>
      <c r="V89" s="51" t="e">
        <f>'Vanity Cabinet Material Cost'!#REF!</f>
        <v>#REF!</v>
      </c>
      <c r="W89" s="121" t="e">
        <f t="shared" ref="W89:W90" si="163">V89/U89</f>
        <v>#REF!</v>
      </c>
      <c r="X89" s="51" t="e">
        <f>'Vanity Cabinet Material Cost'!#REF!</f>
        <v>#REF!</v>
      </c>
      <c r="Y89" s="122" t="e">
        <f t="shared" ref="Y89:Y90" si="164">X89/U89</f>
        <v>#REF!</v>
      </c>
      <c r="Z89" s="51" t="e">
        <f t="shared" ref="Z89:Z90" si="165">U89-V89-X89</f>
        <v>#REF!</v>
      </c>
      <c r="AA89" s="123" t="e">
        <f t="shared" ref="AA89:AA90" si="166">Z89/U89</f>
        <v>#REF!</v>
      </c>
      <c r="AB89" s="137"/>
      <c r="AC89" s="53" t="e">
        <f>'Vanity Cabinet Material Cost'!#REF!</f>
        <v>#REF!</v>
      </c>
      <c r="AD89" s="51"/>
      <c r="AE89" s="51" t="e">
        <f>U89-AC89</f>
        <v>#REF!</v>
      </c>
      <c r="AF89" s="65">
        <v>150</v>
      </c>
      <c r="AG89" s="65" t="e">
        <f t="shared" si="160"/>
        <v>#REF!</v>
      </c>
      <c r="AH89" s="64"/>
      <c r="AI89" s="51"/>
      <c r="AJ89" s="51"/>
      <c r="AK89" s="51" t="e">
        <f>(U89*(1+AH89)+AF89)*(1+$AK$5)</f>
        <v>#REF!</v>
      </c>
      <c r="AL89" s="51" t="e">
        <f>AK89*(1-$AL$5)</f>
        <v>#REF!</v>
      </c>
      <c r="AM89" s="53" t="e">
        <f>AL89-U89+AC89</f>
        <v>#REF!</v>
      </c>
      <c r="AN89" s="63" t="e">
        <f>AM89/AL89</f>
        <v>#REF!</v>
      </c>
    </row>
    <row r="90" spans="2:40" x14ac:dyDescent="0.3">
      <c r="B90" s="146" t="s">
        <v>169</v>
      </c>
      <c r="C90" s="46" t="s">
        <v>91</v>
      </c>
      <c r="D90" s="47" t="s">
        <v>37</v>
      </c>
      <c r="E90" s="47" t="s">
        <v>122</v>
      </c>
      <c r="F90" s="50"/>
      <c r="G90" s="49"/>
      <c r="H90" s="49"/>
      <c r="I90" s="48"/>
      <c r="J90" s="47">
        <v>72</v>
      </c>
      <c r="K90" s="52">
        <f>J90*25.4</f>
        <v>1828.8</v>
      </c>
      <c r="L90" s="49">
        <v>24</v>
      </c>
      <c r="M90" s="49">
        <v>610</v>
      </c>
      <c r="N90" s="49"/>
      <c r="O90" s="48">
        <v>546</v>
      </c>
      <c r="P90" s="51" t="e">
        <f>(U90+AF90)*(1+100%)</f>
        <v>#REF!</v>
      </c>
      <c r="Q90" s="51" t="e">
        <f t="shared" si="161"/>
        <v>#REF!</v>
      </c>
      <c r="R90" s="51" t="e">
        <f t="shared" si="162"/>
        <v>#REF!</v>
      </c>
      <c r="S90" s="51" t="e">
        <f>AE90+AC90+AF90</f>
        <v>#REF!</v>
      </c>
      <c r="T90" s="51"/>
      <c r="U90" s="51" t="e">
        <f>'Vanity Cabinet Material Cost'!#REF!</f>
        <v>#REF!</v>
      </c>
      <c r="V90" s="51" t="e">
        <f>'Vanity Cabinet Material Cost'!#REF!</f>
        <v>#REF!</v>
      </c>
      <c r="W90" s="121" t="e">
        <f t="shared" si="163"/>
        <v>#REF!</v>
      </c>
      <c r="X90" s="51" t="e">
        <f>'Vanity Cabinet Material Cost'!#REF!</f>
        <v>#REF!</v>
      </c>
      <c r="Y90" s="122" t="e">
        <f t="shared" si="164"/>
        <v>#REF!</v>
      </c>
      <c r="Z90" s="51" t="e">
        <f t="shared" si="165"/>
        <v>#REF!</v>
      </c>
      <c r="AA90" s="123" t="e">
        <f t="shared" si="166"/>
        <v>#REF!</v>
      </c>
      <c r="AB90" s="137"/>
      <c r="AC90" s="53" t="e">
        <f>'Vanity Cabinet Material Cost'!#REF!</f>
        <v>#REF!</v>
      </c>
      <c r="AD90" s="51"/>
      <c r="AE90" s="51" t="e">
        <f>U90-AC90</f>
        <v>#REF!</v>
      </c>
      <c r="AF90" s="65">
        <v>150</v>
      </c>
      <c r="AG90" s="65" t="e">
        <f t="shared" si="160"/>
        <v>#REF!</v>
      </c>
      <c r="AH90" s="64"/>
      <c r="AI90" s="51"/>
      <c r="AJ90" s="51"/>
      <c r="AK90" s="51" t="e">
        <f>(U90*(1+AH90)+AF90)*(1+$AK$5)</f>
        <v>#REF!</v>
      </c>
      <c r="AL90" s="51" t="e">
        <f>AK90*(1-$AL$5)</f>
        <v>#REF!</v>
      </c>
      <c r="AM90" s="53" t="e">
        <f>AL90-U90+AC90</f>
        <v>#REF!</v>
      </c>
      <c r="AN90" s="63" t="e">
        <f>AM90/AL90</f>
        <v>#REF!</v>
      </c>
    </row>
    <row r="91" spans="2:40" x14ac:dyDescent="0.3">
      <c r="B91" s="54"/>
      <c r="C91" s="46"/>
      <c r="D91" s="47"/>
      <c r="E91" s="47"/>
      <c r="F91" s="50"/>
      <c r="G91" s="49"/>
      <c r="H91" s="49"/>
      <c r="I91" s="48"/>
      <c r="J91" s="47"/>
      <c r="K91" s="52"/>
      <c r="L91" s="49"/>
      <c r="M91" s="49"/>
      <c r="N91" s="49"/>
      <c r="O91" s="48"/>
      <c r="P91" s="82"/>
      <c r="Q91" s="82"/>
      <c r="R91" s="88"/>
      <c r="S91" s="82"/>
      <c r="T91" s="127"/>
      <c r="U91" s="51"/>
      <c r="V91" s="51"/>
      <c r="W91" s="99"/>
      <c r="X91" s="51"/>
      <c r="Y91" s="114"/>
      <c r="Z91" s="51"/>
      <c r="AA91" s="107"/>
      <c r="AB91" s="137"/>
      <c r="AC91" s="46"/>
      <c r="AD91" s="51"/>
      <c r="AE91" s="51"/>
      <c r="AI91" s="82"/>
      <c r="AJ91" s="82"/>
      <c r="AK91" s="46"/>
      <c r="AL91" s="46"/>
      <c r="AM91" s="46"/>
      <c r="AN91" s="63"/>
    </row>
    <row r="92" spans="2:40" x14ac:dyDescent="0.3">
      <c r="B92" s="54"/>
      <c r="C92" s="46"/>
      <c r="D92" s="47"/>
      <c r="E92" s="47"/>
      <c r="F92" s="50"/>
      <c r="G92" s="49"/>
      <c r="H92" s="49"/>
      <c r="I92" s="48"/>
      <c r="J92" s="47"/>
      <c r="K92" s="52"/>
      <c r="L92" s="49"/>
      <c r="M92" s="49"/>
      <c r="N92" s="49"/>
      <c r="O92" s="48"/>
      <c r="P92" s="82"/>
      <c r="Q92" s="82"/>
      <c r="R92" s="88"/>
      <c r="S92" s="82"/>
      <c r="T92" s="127"/>
      <c r="U92" s="51"/>
      <c r="V92" s="51"/>
      <c r="W92" s="99"/>
      <c r="X92" s="51"/>
      <c r="Y92" s="114"/>
      <c r="Z92" s="51"/>
      <c r="AA92" s="107"/>
      <c r="AB92" s="137"/>
      <c r="AC92" s="46"/>
      <c r="AD92" s="51"/>
      <c r="AE92" s="51"/>
      <c r="AI92" s="82"/>
      <c r="AJ92" s="82"/>
      <c r="AK92" s="46"/>
      <c r="AL92" s="46"/>
      <c r="AM92" s="46"/>
      <c r="AN92" s="63"/>
    </row>
    <row r="93" spans="2:40" x14ac:dyDescent="0.3">
      <c r="B93" s="146" t="s">
        <v>170</v>
      </c>
      <c r="C93" s="46" t="s">
        <v>92</v>
      </c>
      <c r="D93" s="47" t="s">
        <v>34</v>
      </c>
      <c r="E93" s="47" t="s">
        <v>122</v>
      </c>
      <c r="F93" s="50"/>
      <c r="G93" s="49"/>
      <c r="H93" s="49"/>
      <c r="I93" s="48"/>
      <c r="J93" s="47">
        <v>60</v>
      </c>
      <c r="K93" s="52">
        <f>J93*25.4</f>
        <v>1524</v>
      </c>
      <c r="L93" s="49">
        <v>24</v>
      </c>
      <c r="M93" s="49">
        <v>610</v>
      </c>
      <c r="N93" s="49"/>
      <c r="O93" s="48">
        <v>546</v>
      </c>
      <c r="P93" s="51" t="e">
        <f>(U93+AF93)*(1+100%)</f>
        <v>#REF!</v>
      </c>
      <c r="Q93" s="51" t="e">
        <f t="shared" ref="Q93:Q94" si="167">P93*0.83</f>
        <v>#REF!</v>
      </c>
      <c r="R93" s="51" t="e">
        <f t="shared" ref="R93:R94" si="168">P93*0.6</f>
        <v>#REF!</v>
      </c>
      <c r="S93" s="51" t="e">
        <f>AE93+AC93+AF93</f>
        <v>#REF!</v>
      </c>
      <c r="T93" s="51"/>
      <c r="U93" s="51" t="e">
        <f>'Vanity Cabinet Material Cost'!#REF!</f>
        <v>#REF!</v>
      </c>
      <c r="V93" s="51" t="e">
        <f>'Vanity Cabinet Material Cost'!#REF!</f>
        <v>#REF!</v>
      </c>
      <c r="W93" s="121" t="e">
        <f t="shared" ref="W93:W94" si="169">V93/U93</f>
        <v>#REF!</v>
      </c>
      <c r="X93" s="51" t="e">
        <f>'Vanity Cabinet Material Cost'!#REF!</f>
        <v>#REF!</v>
      </c>
      <c r="Y93" s="122" t="e">
        <f t="shared" ref="Y93:Y94" si="170">X93/U93</f>
        <v>#REF!</v>
      </c>
      <c r="Z93" s="51" t="e">
        <f t="shared" ref="Z93:Z94" si="171">U93-V93-X93</f>
        <v>#REF!</v>
      </c>
      <c r="AA93" s="123" t="e">
        <f t="shared" ref="AA93:AA94" si="172">Z93/U93</f>
        <v>#REF!</v>
      </c>
      <c r="AB93" s="137"/>
      <c r="AC93" s="53" t="e">
        <f>'Vanity Cabinet Material Cost'!#REF!</f>
        <v>#REF!</v>
      </c>
      <c r="AD93" s="51"/>
      <c r="AE93" s="51" t="e">
        <f>U93-AC93</f>
        <v>#REF!</v>
      </c>
      <c r="AF93" s="65">
        <v>150</v>
      </c>
      <c r="AG93" s="65" t="e">
        <f t="shared" ref="AG93:AG94" si="173">AF93+AC93</f>
        <v>#REF!</v>
      </c>
      <c r="AH93" s="65"/>
      <c r="AI93" s="51"/>
      <c r="AJ93" s="51"/>
      <c r="AK93" s="51" t="e">
        <f>(U93+AF93)*(1+$AK$5)</f>
        <v>#REF!</v>
      </c>
      <c r="AL93" s="51" t="e">
        <f>AK93*(1-$AL$5)</f>
        <v>#REF!</v>
      </c>
      <c r="AM93" s="53" t="e">
        <f>AL93-U93+AC93</f>
        <v>#REF!</v>
      </c>
      <c r="AN93" s="63" t="e">
        <f>AM93/AL93</f>
        <v>#REF!</v>
      </c>
    </row>
    <row r="94" spans="2:40" x14ac:dyDescent="0.3">
      <c r="B94" s="146" t="s">
        <v>171</v>
      </c>
      <c r="C94" s="46" t="s">
        <v>93</v>
      </c>
      <c r="D94" s="47" t="s">
        <v>34</v>
      </c>
      <c r="E94" s="47" t="s">
        <v>122</v>
      </c>
      <c r="F94" s="50"/>
      <c r="G94" s="49"/>
      <c r="H94" s="49"/>
      <c r="I94" s="48"/>
      <c r="J94" s="47">
        <v>72</v>
      </c>
      <c r="K94" s="52">
        <f>J94*25.4</f>
        <v>1828.8</v>
      </c>
      <c r="L94" s="49">
        <v>24</v>
      </c>
      <c r="M94" s="49">
        <v>610</v>
      </c>
      <c r="N94" s="49"/>
      <c r="O94" s="48">
        <v>546</v>
      </c>
      <c r="P94" s="51" t="e">
        <f>(U94+AF94)*(1+100%)</f>
        <v>#REF!</v>
      </c>
      <c r="Q94" s="51" t="e">
        <f t="shared" si="167"/>
        <v>#REF!</v>
      </c>
      <c r="R94" s="51" t="e">
        <f t="shared" si="168"/>
        <v>#REF!</v>
      </c>
      <c r="S94" s="51" t="e">
        <f>AE94+AC94+AF94</f>
        <v>#REF!</v>
      </c>
      <c r="T94" s="51"/>
      <c r="U94" s="51" t="e">
        <f>'Vanity Cabinet Material Cost'!#REF!</f>
        <v>#REF!</v>
      </c>
      <c r="V94" s="51" t="e">
        <f>'Vanity Cabinet Material Cost'!#REF!</f>
        <v>#REF!</v>
      </c>
      <c r="W94" s="121" t="e">
        <f t="shared" si="169"/>
        <v>#REF!</v>
      </c>
      <c r="X94" s="51" t="e">
        <f>'Vanity Cabinet Material Cost'!#REF!</f>
        <v>#REF!</v>
      </c>
      <c r="Y94" s="122" t="e">
        <f t="shared" si="170"/>
        <v>#REF!</v>
      </c>
      <c r="Z94" s="51" t="e">
        <f t="shared" si="171"/>
        <v>#REF!</v>
      </c>
      <c r="AA94" s="123" t="e">
        <f t="shared" si="172"/>
        <v>#REF!</v>
      </c>
      <c r="AB94" s="137"/>
      <c r="AC94" s="53" t="e">
        <f>'Vanity Cabinet Material Cost'!#REF!</f>
        <v>#REF!</v>
      </c>
      <c r="AD94" s="51"/>
      <c r="AE94" s="51" t="e">
        <f>U94-AC94</f>
        <v>#REF!</v>
      </c>
      <c r="AF94" s="65">
        <v>150</v>
      </c>
      <c r="AG94" s="65" t="e">
        <f t="shared" si="173"/>
        <v>#REF!</v>
      </c>
      <c r="AH94" s="65"/>
      <c r="AI94" s="51"/>
      <c r="AJ94" s="51"/>
      <c r="AK94" s="51" t="e">
        <f>(U94+AF94)*(1+$AK$5)</f>
        <v>#REF!</v>
      </c>
      <c r="AL94" s="51" t="e">
        <f>AK94*(1-$AL$5)</f>
        <v>#REF!</v>
      </c>
      <c r="AM94" s="53" t="e">
        <f>AL94-U94+AC94</f>
        <v>#REF!</v>
      </c>
      <c r="AN94" s="63" t="e">
        <f>AM94/AL94</f>
        <v>#REF!</v>
      </c>
    </row>
    <row r="95" spans="2:40" x14ac:dyDescent="0.3">
      <c r="B95" s="54"/>
      <c r="C95" s="46"/>
      <c r="D95" s="47"/>
      <c r="E95" s="47"/>
      <c r="F95" s="50"/>
      <c r="G95" s="49"/>
      <c r="H95" s="49"/>
      <c r="I95" s="48"/>
      <c r="J95" s="47"/>
      <c r="K95" s="52"/>
      <c r="L95" s="49"/>
      <c r="M95" s="49"/>
      <c r="N95" s="49"/>
      <c r="O95" s="48"/>
      <c r="P95" s="82"/>
      <c r="Q95" s="82"/>
      <c r="R95" s="88"/>
      <c r="S95" s="82"/>
      <c r="T95" s="127"/>
      <c r="U95" s="51"/>
      <c r="V95" s="51"/>
      <c r="W95" s="99"/>
      <c r="X95" s="51"/>
      <c r="Y95" s="114"/>
      <c r="Z95" s="51"/>
      <c r="AA95" s="107"/>
      <c r="AB95" s="137"/>
      <c r="AC95" s="46"/>
      <c r="AD95" s="51"/>
      <c r="AE95" s="51"/>
      <c r="AI95" s="82"/>
      <c r="AJ95" s="82"/>
      <c r="AK95" s="46"/>
      <c r="AL95" s="46"/>
      <c r="AM95" s="46"/>
      <c r="AN95" s="63"/>
    </row>
    <row r="96" spans="2:40" x14ac:dyDescent="0.3">
      <c r="B96" s="146" t="s">
        <v>170</v>
      </c>
      <c r="C96" s="46" t="s">
        <v>92</v>
      </c>
      <c r="D96" s="47" t="s">
        <v>37</v>
      </c>
      <c r="E96" s="47" t="s">
        <v>122</v>
      </c>
      <c r="F96" s="50"/>
      <c r="G96" s="49"/>
      <c r="H96" s="49"/>
      <c r="I96" s="48"/>
      <c r="J96" s="47">
        <v>60</v>
      </c>
      <c r="K96" s="52">
        <f>J96*25.4</f>
        <v>1524</v>
      </c>
      <c r="L96" s="49">
        <v>24</v>
      </c>
      <c r="M96" s="49">
        <v>610</v>
      </c>
      <c r="N96" s="49"/>
      <c r="O96" s="48">
        <v>546</v>
      </c>
      <c r="P96" s="51" t="e">
        <f>(U96+AF96)*(1+100%)</f>
        <v>#REF!</v>
      </c>
      <c r="Q96" s="51" t="e">
        <f t="shared" ref="Q96:Q97" si="174">P96*0.83</f>
        <v>#REF!</v>
      </c>
      <c r="R96" s="51" t="e">
        <f t="shared" ref="R96:R97" si="175">P96*0.6</f>
        <v>#REF!</v>
      </c>
      <c r="S96" s="51" t="e">
        <f>AE96+AC96+AF96</f>
        <v>#REF!</v>
      </c>
      <c r="T96" s="51"/>
      <c r="U96" s="51" t="e">
        <f>'Vanity Cabinet Material Cost'!#REF!</f>
        <v>#REF!</v>
      </c>
      <c r="V96" s="51" t="e">
        <f>'Vanity Cabinet Material Cost'!#REF!</f>
        <v>#REF!</v>
      </c>
      <c r="W96" s="121" t="e">
        <f t="shared" ref="W96:W97" si="176">V96/U96</f>
        <v>#REF!</v>
      </c>
      <c r="X96" s="51" t="e">
        <f>'Vanity Cabinet Material Cost'!#REF!</f>
        <v>#REF!</v>
      </c>
      <c r="Y96" s="122" t="e">
        <f t="shared" ref="Y96:Y97" si="177">X96/U96</f>
        <v>#REF!</v>
      </c>
      <c r="Z96" s="51" t="e">
        <f t="shared" ref="Z96:Z97" si="178">U96-V96-X96</f>
        <v>#REF!</v>
      </c>
      <c r="AA96" s="123" t="e">
        <f t="shared" ref="AA96:AA97" si="179">Z96/U96</f>
        <v>#REF!</v>
      </c>
      <c r="AB96" s="137"/>
      <c r="AC96" s="53" t="e">
        <f>'Vanity Cabinet Material Cost'!#REF!</f>
        <v>#REF!</v>
      </c>
      <c r="AD96" s="51"/>
      <c r="AE96" s="51" t="e">
        <f>U96-AC96</f>
        <v>#REF!</v>
      </c>
      <c r="AF96" s="65">
        <v>150</v>
      </c>
      <c r="AG96" s="65" t="e">
        <f t="shared" ref="AG96:AG97" si="180">AF96+AC96</f>
        <v>#REF!</v>
      </c>
      <c r="AH96" s="64"/>
      <c r="AI96" s="51"/>
      <c r="AJ96" s="51"/>
      <c r="AK96" s="51" t="e">
        <f>(U96*(1+AH96)+AF96)*(1+$AK$5)</f>
        <v>#REF!</v>
      </c>
      <c r="AL96" s="51" t="e">
        <f>AK96*(1-$AL$5)</f>
        <v>#REF!</v>
      </c>
      <c r="AM96" s="53" t="e">
        <f>AL96-U96+AC96</f>
        <v>#REF!</v>
      </c>
      <c r="AN96" s="63" t="e">
        <f>AM96/AL96</f>
        <v>#REF!</v>
      </c>
    </row>
    <row r="97" spans="2:40" x14ac:dyDescent="0.3">
      <c r="B97" s="146" t="s">
        <v>171</v>
      </c>
      <c r="C97" s="46" t="s">
        <v>93</v>
      </c>
      <c r="D97" s="47" t="s">
        <v>37</v>
      </c>
      <c r="E97" s="47" t="s">
        <v>122</v>
      </c>
      <c r="F97" s="50"/>
      <c r="G97" s="49"/>
      <c r="H97" s="49"/>
      <c r="I97" s="48"/>
      <c r="J97" s="47">
        <v>72</v>
      </c>
      <c r="K97" s="52">
        <f>J97*25.4</f>
        <v>1828.8</v>
      </c>
      <c r="L97" s="49">
        <v>24</v>
      </c>
      <c r="M97" s="49">
        <v>610</v>
      </c>
      <c r="N97" s="49"/>
      <c r="O97" s="48">
        <v>546</v>
      </c>
      <c r="P97" s="51" t="e">
        <f>(U97+AF97)*(1+100%)</f>
        <v>#REF!</v>
      </c>
      <c r="Q97" s="51" t="e">
        <f t="shared" si="174"/>
        <v>#REF!</v>
      </c>
      <c r="R97" s="51" t="e">
        <f t="shared" si="175"/>
        <v>#REF!</v>
      </c>
      <c r="S97" s="51" t="e">
        <f>AE97+AC97+AF97</f>
        <v>#REF!</v>
      </c>
      <c r="T97" s="51"/>
      <c r="U97" s="51" t="e">
        <f>'Vanity Cabinet Material Cost'!#REF!</f>
        <v>#REF!</v>
      </c>
      <c r="V97" s="51" t="e">
        <f>'Vanity Cabinet Material Cost'!#REF!</f>
        <v>#REF!</v>
      </c>
      <c r="W97" s="121" t="e">
        <f t="shared" si="176"/>
        <v>#REF!</v>
      </c>
      <c r="X97" s="51" t="e">
        <f>'Vanity Cabinet Material Cost'!#REF!</f>
        <v>#REF!</v>
      </c>
      <c r="Y97" s="122" t="e">
        <f t="shared" si="177"/>
        <v>#REF!</v>
      </c>
      <c r="Z97" s="51" t="e">
        <f t="shared" si="178"/>
        <v>#REF!</v>
      </c>
      <c r="AA97" s="123" t="e">
        <f t="shared" si="179"/>
        <v>#REF!</v>
      </c>
      <c r="AB97" s="137"/>
      <c r="AC97" s="53" t="e">
        <f>'Vanity Cabinet Material Cost'!#REF!</f>
        <v>#REF!</v>
      </c>
      <c r="AD97" s="51"/>
      <c r="AE97" s="51" t="e">
        <f>U97-AC97</f>
        <v>#REF!</v>
      </c>
      <c r="AF97" s="65">
        <v>150</v>
      </c>
      <c r="AG97" s="65" t="e">
        <f t="shared" si="180"/>
        <v>#REF!</v>
      </c>
      <c r="AH97" s="64"/>
      <c r="AI97" s="51"/>
      <c r="AJ97" s="51"/>
      <c r="AK97" s="51" t="e">
        <f>(U97*(1+AH97)+AF97)*(1+$AK$5)</f>
        <v>#REF!</v>
      </c>
      <c r="AL97" s="51" t="e">
        <f>AK97*(1-$AL$5)</f>
        <v>#REF!</v>
      </c>
      <c r="AM97" s="53" t="e">
        <f>AL97-U97+AC97</f>
        <v>#REF!</v>
      </c>
      <c r="AN97" s="63" t="e">
        <f>AM97/AL97</f>
        <v>#REF!</v>
      </c>
    </row>
    <row r="98" spans="2:40" x14ac:dyDescent="0.3">
      <c r="B98" s="54"/>
      <c r="C98" s="46"/>
      <c r="D98" s="47"/>
      <c r="E98" s="47"/>
      <c r="F98" s="50"/>
      <c r="G98" s="49"/>
      <c r="H98" s="49"/>
      <c r="I98" s="48"/>
      <c r="J98" s="47"/>
      <c r="K98" s="52"/>
      <c r="L98" s="49"/>
      <c r="M98" s="49"/>
      <c r="N98" s="49"/>
      <c r="O98" s="48"/>
      <c r="P98" s="82"/>
      <c r="Q98" s="82"/>
      <c r="R98" s="88"/>
      <c r="S98" s="82"/>
      <c r="T98" s="127"/>
      <c r="U98" s="51"/>
      <c r="V98" s="51"/>
      <c r="W98" s="99"/>
      <c r="X98" s="51"/>
      <c r="Y98" s="114"/>
      <c r="Z98" s="51"/>
      <c r="AA98" s="107"/>
      <c r="AB98" s="137"/>
      <c r="AC98" s="46"/>
      <c r="AD98" s="51"/>
      <c r="AE98" s="51"/>
      <c r="AI98" s="82"/>
      <c r="AJ98" s="82"/>
      <c r="AK98" s="46"/>
      <c r="AL98" s="46"/>
      <c r="AM98" s="46"/>
      <c r="AN98" s="63"/>
    </row>
    <row r="99" spans="2:40" x14ac:dyDescent="0.3">
      <c r="B99" s="54"/>
      <c r="C99" s="46"/>
      <c r="D99" s="47"/>
      <c r="E99" s="47"/>
      <c r="F99" s="50"/>
      <c r="G99" s="49"/>
      <c r="H99" s="49"/>
      <c r="I99" s="48"/>
      <c r="J99" s="47"/>
      <c r="K99" s="52"/>
      <c r="L99" s="49"/>
      <c r="M99" s="49"/>
      <c r="N99" s="49"/>
      <c r="O99" s="48"/>
      <c r="P99" s="82"/>
      <c r="Q99" s="82"/>
      <c r="R99" s="88"/>
      <c r="S99" s="82"/>
      <c r="T99" s="127"/>
      <c r="U99" s="51"/>
      <c r="V99" s="51"/>
      <c r="W99" s="99"/>
      <c r="X99" s="51"/>
      <c r="Y99" s="114"/>
      <c r="Z99" s="51"/>
      <c r="AA99" s="107"/>
      <c r="AB99" s="137"/>
      <c r="AC99" s="46"/>
      <c r="AD99" s="51"/>
      <c r="AE99" s="51"/>
      <c r="AI99" s="82"/>
      <c r="AJ99" s="82"/>
      <c r="AK99" s="46"/>
      <c r="AL99" s="46"/>
      <c r="AM99" s="46"/>
      <c r="AN99" s="63"/>
    </row>
    <row r="100" spans="2:40" x14ac:dyDescent="0.3">
      <c r="B100" s="46"/>
      <c r="C100" s="46"/>
      <c r="D100" s="47"/>
      <c r="E100" s="47"/>
      <c r="F100" s="50"/>
      <c r="G100" s="49"/>
      <c r="H100" s="49"/>
      <c r="I100" s="48"/>
      <c r="J100" s="47"/>
      <c r="K100" s="52"/>
      <c r="L100" s="49"/>
      <c r="M100" s="49"/>
      <c r="N100" s="49"/>
      <c r="O100" s="48"/>
      <c r="P100" s="82"/>
      <c r="Q100" s="82"/>
      <c r="R100" s="88"/>
      <c r="S100" s="82"/>
      <c r="T100" s="127"/>
      <c r="U100" s="51"/>
      <c r="V100" s="51"/>
      <c r="W100" s="99"/>
      <c r="X100" s="51"/>
      <c r="Y100" s="114"/>
      <c r="Z100" s="51"/>
      <c r="AA100" s="107"/>
      <c r="AB100" s="137"/>
      <c r="AC100" s="46"/>
      <c r="AD100" s="51"/>
      <c r="AE100" s="51"/>
      <c r="AI100" s="82"/>
      <c r="AJ100" s="82"/>
      <c r="AK100" s="46"/>
      <c r="AL100" s="46"/>
      <c r="AM100" s="46"/>
      <c r="AN100" s="63"/>
    </row>
    <row r="101" spans="2:40" x14ac:dyDescent="0.3">
      <c r="B101" s="97" t="s">
        <v>176</v>
      </c>
      <c r="C101" s="46" t="s">
        <v>94</v>
      </c>
      <c r="D101" s="47" t="s">
        <v>34</v>
      </c>
      <c r="E101" s="47" t="s">
        <v>122</v>
      </c>
      <c r="F101" s="50"/>
      <c r="G101" s="49"/>
      <c r="H101" s="49"/>
      <c r="I101" s="48"/>
      <c r="J101" s="47">
        <v>24</v>
      </c>
      <c r="K101" s="52">
        <f>25.4*J101</f>
        <v>609.59999999999991</v>
      </c>
      <c r="L101" s="49">
        <v>24</v>
      </c>
      <c r="M101" s="49">
        <v>610</v>
      </c>
      <c r="N101" s="49"/>
      <c r="O101" s="48">
        <v>546</v>
      </c>
      <c r="P101" s="51" t="e">
        <f>(U101+AF101)*(1+100%)</f>
        <v>#REF!</v>
      </c>
      <c r="Q101" s="51" t="e">
        <f t="shared" ref="Q101:Q105" si="181">P101*0.83</f>
        <v>#REF!</v>
      </c>
      <c r="R101" s="51" t="e">
        <f t="shared" ref="R101:R105" si="182">P101*0.6</f>
        <v>#REF!</v>
      </c>
      <c r="S101" s="51" t="e">
        <f>AE101+AC101+AF101</f>
        <v>#REF!</v>
      </c>
      <c r="T101" s="51"/>
      <c r="U101" s="51" t="e">
        <f>'Vanity Cabinet Material Cost'!#REF!</f>
        <v>#REF!</v>
      </c>
      <c r="V101" s="51" t="e">
        <f>'Vanity Cabinet Material Cost'!#REF!</f>
        <v>#REF!</v>
      </c>
      <c r="W101" s="121" t="e">
        <f t="shared" ref="W101:W102" si="183">V101/U101</f>
        <v>#REF!</v>
      </c>
      <c r="X101" s="51" t="e">
        <f>'Vanity Cabinet Material Cost'!#REF!</f>
        <v>#REF!</v>
      </c>
      <c r="Y101" s="122" t="e">
        <f t="shared" ref="Y101:Y102" si="184">X101/U101</f>
        <v>#REF!</v>
      </c>
      <c r="Z101" s="51" t="e">
        <f t="shared" ref="Z101:Z102" si="185">U101-V101-X101</f>
        <v>#REF!</v>
      </c>
      <c r="AA101" s="123" t="e">
        <f t="shared" ref="AA101:AA102" si="186">Z101/U101</f>
        <v>#REF!</v>
      </c>
      <c r="AB101" s="137"/>
      <c r="AC101" s="53" t="e">
        <f>'Vanity Cabinet Material Cost'!#REF!</f>
        <v>#REF!</v>
      </c>
      <c r="AD101" s="51"/>
      <c r="AE101" s="51" t="e">
        <f>U101-AC101</f>
        <v>#REF!</v>
      </c>
      <c r="AF101" s="65">
        <v>120</v>
      </c>
      <c r="AG101" s="65" t="e">
        <f t="shared" ref="AG101:AG111" si="187">AF101+AC101</f>
        <v>#REF!</v>
      </c>
      <c r="AH101" s="65"/>
      <c r="AI101" s="51"/>
      <c r="AJ101" s="51"/>
      <c r="AK101" s="51" t="e">
        <f>(U101+AF101)*(1+$AK$5)</f>
        <v>#REF!</v>
      </c>
      <c r="AL101" s="51" t="e">
        <f>AK101*(1-$AL$5)</f>
        <v>#REF!</v>
      </c>
      <c r="AM101" s="53" t="e">
        <f>AL101-U101+AC101</f>
        <v>#REF!</v>
      </c>
      <c r="AN101" s="63" t="e">
        <f>AM101/AL101</f>
        <v>#REF!</v>
      </c>
    </row>
    <row r="102" spans="2:40" x14ac:dyDescent="0.3">
      <c r="B102" s="97" t="s">
        <v>177</v>
      </c>
      <c r="C102" s="46" t="s">
        <v>95</v>
      </c>
      <c r="D102" s="47" t="s">
        <v>34</v>
      </c>
      <c r="E102" s="47" t="s">
        <v>122</v>
      </c>
      <c r="F102" s="50"/>
      <c r="G102" s="49"/>
      <c r="H102" s="49"/>
      <c r="I102" s="48"/>
      <c r="J102" s="47">
        <v>30</v>
      </c>
      <c r="K102" s="52">
        <f>25.4*J102</f>
        <v>762</v>
      </c>
      <c r="L102" s="49">
        <v>24</v>
      </c>
      <c r="M102" s="49">
        <v>610</v>
      </c>
      <c r="N102" s="49"/>
      <c r="O102" s="48">
        <v>546</v>
      </c>
      <c r="P102" s="51" t="e">
        <f>(U102+AF102)*(1+100%)</f>
        <v>#REF!</v>
      </c>
      <c r="Q102" s="51" t="e">
        <f t="shared" si="181"/>
        <v>#REF!</v>
      </c>
      <c r="R102" s="51" t="e">
        <f t="shared" si="182"/>
        <v>#REF!</v>
      </c>
      <c r="S102" s="51" t="e">
        <f>AE102+AC102+AF102</f>
        <v>#REF!</v>
      </c>
      <c r="T102" s="51"/>
      <c r="U102" s="51" t="e">
        <f>'Vanity Cabinet Material Cost'!#REF!</f>
        <v>#REF!</v>
      </c>
      <c r="V102" s="51" t="e">
        <f>'Vanity Cabinet Material Cost'!#REF!</f>
        <v>#REF!</v>
      </c>
      <c r="W102" s="121" t="e">
        <f t="shared" si="183"/>
        <v>#REF!</v>
      </c>
      <c r="X102" s="51" t="e">
        <f>'Vanity Cabinet Material Cost'!#REF!</f>
        <v>#REF!</v>
      </c>
      <c r="Y102" s="122" t="e">
        <f t="shared" si="184"/>
        <v>#REF!</v>
      </c>
      <c r="Z102" s="51" t="e">
        <f t="shared" si="185"/>
        <v>#REF!</v>
      </c>
      <c r="AA102" s="123" t="e">
        <f t="shared" si="186"/>
        <v>#REF!</v>
      </c>
      <c r="AB102" s="137"/>
      <c r="AC102" s="53" t="e">
        <f>'Vanity Cabinet Material Cost'!#REF!</f>
        <v>#REF!</v>
      </c>
      <c r="AD102" s="51"/>
      <c r="AE102" s="51" t="e">
        <f>U102-AC102</f>
        <v>#REF!</v>
      </c>
      <c r="AF102" s="65">
        <v>120</v>
      </c>
      <c r="AG102" s="65" t="e">
        <f t="shared" si="187"/>
        <v>#REF!</v>
      </c>
      <c r="AH102" s="65"/>
      <c r="AI102" s="51"/>
      <c r="AJ102" s="51"/>
      <c r="AK102" s="51" t="e">
        <f>(U102+AF102)*(1+$AK$5)</f>
        <v>#REF!</v>
      </c>
      <c r="AL102" s="51" t="e">
        <f>AK102*(1-$AL$5)</f>
        <v>#REF!</v>
      </c>
      <c r="AM102" s="53" t="e">
        <f>AL102-U102+AC102</f>
        <v>#REF!</v>
      </c>
      <c r="AN102" s="63" t="e">
        <f>AM102/AL102</f>
        <v>#REF!</v>
      </c>
    </row>
    <row r="103" spans="2:40" x14ac:dyDescent="0.3">
      <c r="B103" s="97" t="s">
        <v>178</v>
      </c>
      <c r="C103" s="46" t="s">
        <v>96</v>
      </c>
      <c r="D103" s="47" t="s">
        <v>34</v>
      </c>
      <c r="E103" s="47" t="s">
        <v>122</v>
      </c>
      <c r="F103" s="50"/>
      <c r="G103" s="49"/>
      <c r="H103" s="49"/>
      <c r="I103" s="48"/>
      <c r="J103" s="47">
        <v>36</v>
      </c>
      <c r="K103" s="52">
        <f>25.4*J103</f>
        <v>914.4</v>
      </c>
      <c r="L103" s="49">
        <v>24</v>
      </c>
      <c r="M103" s="49">
        <v>610</v>
      </c>
      <c r="N103" s="49"/>
      <c r="O103" s="48">
        <v>546</v>
      </c>
      <c r="P103" s="51" t="e">
        <f>(U103+AF103)*(1+100%)</f>
        <v>#REF!</v>
      </c>
      <c r="Q103" s="51" t="e">
        <f t="shared" si="181"/>
        <v>#REF!</v>
      </c>
      <c r="R103" s="51" t="e">
        <f t="shared" si="182"/>
        <v>#REF!</v>
      </c>
      <c r="S103" s="51" t="e">
        <f>AE103+AC103+AF103</f>
        <v>#REF!</v>
      </c>
      <c r="T103" s="51"/>
      <c r="U103" s="51" t="e">
        <f>'Vanity Cabinet Material Cost'!#REF!</f>
        <v>#REF!</v>
      </c>
      <c r="V103" s="51" t="e">
        <f>'Vanity Cabinet Material Cost'!#REF!</f>
        <v>#REF!</v>
      </c>
      <c r="W103" s="121" t="e">
        <f t="shared" ref="W103:W105" si="188">V103/U103</f>
        <v>#REF!</v>
      </c>
      <c r="X103" s="51" t="e">
        <f>'Vanity Cabinet Material Cost'!#REF!</f>
        <v>#REF!</v>
      </c>
      <c r="Y103" s="122" t="e">
        <f t="shared" ref="Y103:Y105" si="189">X103/U103</f>
        <v>#REF!</v>
      </c>
      <c r="Z103" s="51" t="e">
        <f t="shared" ref="Z103:Z105" si="190">U103-V103-X103</f>
        <v>#REF!</v>
      </c>
      <c r="AA103" s="123" t="e">
        <f t="shared" ref="AA103:AA105" si="191">Z103/U103</f>
        <v>#REF!</v>
      </c>
      <c r="AB103" s="137"/>
      <c r="AC103" s="53" t="e">
        <f>'Vanity Cabinet Material Cost'!#REF!</f>
        <v>#REF!</v>
      </c>
      <c r="AD103" s="51"/>
      <c r="AE103" s="51" t="e">
        <f>U103-AC103</f>
        <v>#REF!</v>
      </c>
      <c r="AF103" s="65">
        <v>120</v>
      </c>
      <c r="AG103" s="65" t="e">
        <f t="shared" si="187"/>
        <v>#REF!</v>
      </c>
      <c r="AH103" s="65"/>
      <c r="AI103" s="51"/>
      <c r="AJ103" s="51"/>
      <c r="AK103" s="51" t="e">
        <f>(U103+AF103)*(1+$AK$5)</f>
        <v>#REF!</v>
      </c>
      <c r="AL103" s="51" t="e">
        <f>AK103*(1-$AL$5)</f>
        <v>#REF!</v>
      </c>
      <c r="AM103" s="53" t="e">
        <f>AL103-U103+AC103</f>
        <v>#REF!</v>
      </c>
      <c r="AN103" s="63" t="e">
        <f>AM103/AL103</f>
        <v>#REF!</v>
      </c>
    </row>
    <row r="104" spans="2:40" x14ac:dyDescent="0.3">
      <c r="B104" s="97" t="s">
        <v>179</v>
      </c>
      <c r="C104" s="46" t="s">
        <v>97</v>
      </c>
      <c r="D104" s="47" t="s">
        <v>34</v>
      </c>
      <c r="E104" s="47" t="s">
        <v>122</v>
      </c>
      <c r="F104" s="50"/>
      <c r="G104" s="49"/>
      <c r="H104" s="49"/>
      <c r="I104" s="48"/>
      <c r="J104" s="47">
        <v>42</v>
      </c>
      <c r="K104" s="52">
        <f>25.4*J104</f>
        <v>1066.8</v>
      </c>
      <c r="L104" s="49">
        <v>24</v>
      </c>
      <c r="M104" s="49">
        <v>610</v>
      </c>
      <c r="N104" s="49"/>
      <c r="O104" s="48">
        <v>546</v>
      </c>
      <c r="P104" s="51" t="e">
        <f>(U104+AF104)*(1+100%)</f>
        <v>#REF!</v>
      </c>
      <c r="Q104" s="51" t="e">
        <f t="shared" si="181"/>
        <v>#REF!</v>
      </c>
      <c r="R104" s="51" t="e">
        <f t="shared" si="182"/>
        <v>#REF!</v>
      </c>
      <c r="S104" s="51" t="e">
        <f>AE104+AC104+AF104</f>
        <v>#REF!</v>
      </c>
      <c r="T104" s="51"/>
      <c r="U104" s="51" t="e">
        <f>'Vanity Cabinet Material Cost'!#REF!</f>
        <v>#REF!</v>
      </c>
      <c r="V104" s="51" t="e">
        <f>'Vanity Cabinet Material Cost'!#REF!</f>
        <v>#REF!</v>
      </c>
      <c r="W104" s="121" t="e">
        <f t="shared" si="188"/>
        <v>#REF!</v>
      </c>
      <c r="X104" s="51" t="e">
        <f>'Vanity Cabinet Material Cost'!#REF!</f>
        <v>#REF!</v>
      </c>
      <c r="Y104" s="122" t="e">
        <f t="shared" si="189"/>
        <v>#REF!</v>
      </c>
      <c r="Z104" s="51" t="e">
        <f t="shared" si="190"/>
        <v>#REF!</v>
      </c>
      <c r="AA104" s="123" t="e">
        <f t="shared" si="191"/>
        <v>#REF!</v>
      </c>
      <c r="AB104" s="137"/>
      <c r="AC104" s="53" t="e">
        <f>'Vanity Cabinet Material Cost'!#REF!</f>
        <v>#REF!</v>
      </c>
      <c r="AD104" s="51"/>
      <c r="AE104" s="51" t="e">
        <f>U104-AC104</f>
        <v>#REF!</v>
      </c>
      <c r="AF104" s="65">
        <v>150</v>
      </c>
      <c r="AG104" s="65" t="e">
        <f t="shared" si="187"/>
        <v>#REF!</v>
      </c>
      <c r="AH104" s="65"/>
      <c r="AI104" s="51"/>
      <c r="AJ104" s="51"/>
      <c r="AK104" s="51" t="e">
        <f>(U104+AF104)*(1+$AK$5)</f>
        <v>#REF!</v>
      </c>
      <c r="AL104" s="51" t="e">
        <f>AK104*(1-$AL$5)</f>
        <v>#REF!</v>
      </c>
      <c r="AM104" s="53" t="e">
        <f>AL104-U104+AC104</f>
        <v>#REF!</v>
      </c>
      <c r="AN104" s="63" t="e">
        <f>AM104/AL104</f>
        <v>#REF!</v>
      </c>
    </row>
    <row r="105" spans="2:40" x14ac:dyDescent="0.3">
      <c r="B105" s="146" t="s">
        <v>180</v>
      </c>
      <c r="C105" s="46" t="s">
        <v>98</v>
      </c>
      <c r="D105" s="47" t="s">
        <v>34</v>
      </c>
      <c r="E105" s="47" t="s">
        <v>122</v>
      </c>
      <c r="F105" s="50"/>
      <c r="G105" s="49"/>
      <c r="H105" s="49"/>
      <c r="I105" s="48"/>
      <c r="J105" s="47">
        <v>48</v>
      </c>
      <c r="K105" s="52">
        <f>25.4*J105</f>
        <v>1219.1999999999998</v>
      </c>
      <c r="L105" s="49">
        <v>24</v>
      </c>
      <c r="M105" s="49">
        <v>610</v>
      </c>
      <c r="N105" s="49"/>
      <c r="O105" s="48">
        <v>546</v>
      </c>
      <c r="P105" s="51" t="e">
        <f>(U105+AF105)*(1+100%)</f>
        <v>#REF!</v>
      </c>
      <c r="Q105" s="51" t="e">
        <f t="shared" si="181"/>
        <v>#REF!</v>
      </c>
      <c r="R105" s="51" t="e">
        <f t="shared" si="182"/>
        <v>#REF!</v>
      </c>
      <c r="S105" s="51" t="e">
        <f>AE105+AC105+AF105</f>
        <v>#REF!</v>
      </c>
      <c r="T105" s="51"/>
      <c r="U105" s="51" t="e">
        <f>'Vanity Cabinet Material Cost'!#REF!</f>
        <v>#REF!</v>
      </c>
      <c r="V105" s="51" t="e">
        <f>'Vanity Cabinet Material Cost'!#REF!</f>
        <v>#REF!</v>
      </c>
      <c r="W105" s="121" t="e">
        <f t="shared" si="188"/>
        <v>#REF!</v>
      </c>
      <c r="X105" s="51" t="e">
        <f>'Vanity Cabinet Material Cost'!#REF!</f>
        <v>#REF!</v>
      </c>
      <c r="Y105" s="122" t="e">
        <f t="shared" si="189"/>
        <v>#REF!</v>
      </c>
      <c r="Z105" s="51" t="e">
        <f t="shared" si="190"/>
        <v>#REF!</v>
      </c>
      <c r="AA105" s="123" t="e">
        <f t="shared" si="191"/>
        <v>#REF!</v>
      </c>
      <c r="AB105" s="137"/>
      <c r="AC105" s="53" t="e">
        <f>'Vanity Cabinet Material Cost'!#REF!</f>
        <v>#REF!</v>
      </c>
      <c r="AD105" s="51"/>
      <c r="AE105" s="51" t="e">
        <f>U105-AC105</f>
        <v>#REF!</v>
      </c>
      <c r="AF105" s="65">
        <v>150</v>
      </c>
      <c r="AG105" s="65" t="e">
        <f t="shared" si="187"/>
        <v>#REF!</v>
      </c>
      <c r="AH105" s="65"/>
      <c r="AI105" s="51"/>
      <c r="AJ105" s="51"/>
      <c r="AK105" s="51" t="e">
        <f>(U105+AF105)*(1+$AK$5)</f>
        <v>#REF!</v>
      </c>
      <c r="AL105" s="51" t="e">
        <f>AK105*(1-$AL$5)</f>
        <v>#REF!</v>
      </c>
      <c r="AM105" s="53" t="e">
        <f>AL105-U105+AC105</f>
        <v>#REF!</v>
      </c>
      <c r="AN105" s="63" t="e">
        <f>AM105/AL105</f>
        <v>#REF!</v>
      </c>
    </row>
    <row r="106" spans="2:40" x14ac:dyDescent="0.3">
      <c r="B106" s="146"/>
      <c r="C106" s="54"/>
      <c r="D106" s="69"/>
      <c r="E106" s="69"/>
      <c r="F106" s="69"/>
      <c r="G106" s="69"/>
      <c r="H106" s="69"/>
      <c r="I106" s="70"/>
      <c r="J106" s="72"/>
      <c r="K106" s="71"/>
      <c r="L106" s="69"/>
      <c r="M106" s="69"/>
      <c r="N106" s="69"/>
      <c r="O106" s="70"/>
      <c r="P106" s="82"/>
      <c r="Q106" s="82"/>
      <c r="R106" s="88"/>
      <c r="S106" s="82"/>
      <c r="T106" s="143"/>
      <c r="U106" s="68"/>
      <c r="V106" s="68"/>
      <c r="W106" s="102"/>
      <c r="X106" s="68"/>
      <c r="Y106" s="117"/>
      <c r="Z106" s="68"/>
      <c r="AA106" s="110"/>
      <c r="AB106" s="138"/>
      <c r="AC106" s="67"/>
      <c r="AD106" s="68"/>
      <c r="AE106" s="68"/>
      <c r="AI106" s="82"/>
      <c r="AJ106" s="82"/>
      <c r="AK106" s="46"/>
      <c r="AL106" s="46"/>
      <c r="AM106" s="46"/>
      <c r="AN106" s="63"/>
    </row>
    <row r="107" spans="2:40" x14ac:dyDescent="0.3">
      <c r="B107" s="97" t="s">
        <v>176</v>
      </c>
      <c r="C107" s="46" t="s">
        <v>94</v>
      </c>
      <c r="D107" s="47" t="s">
        <v>37</v>
      </c>
      <c r="E107" s="47" t="s">
        <v>122</v>
      </c>
      <c r="F107" s="50"/>
      <c r="G107" s="49"/>
      <c r="H107" s="49"/>
      <c r="I107" s="48"/>
      <c r="J107" s="47">
        <v>24</v>
      </c>
      <c r="K107" s="52">
        <f>25.4*J107</f>
        <v>609.59999999999991</v>
      </c>
      <c r="L107" s="49">
        <v>24</v>
      </c>
      <c r="M107" s="49">
        <v>610</v>
      </c>
      <c r="N107" s="49"/>
      <c r="O107" s="48">
        <v>546</v>
      </c>
      <c r="P107" s="51" t="e">
        <f>(U107+AF107)*(1+100%)</f>
        <v>#REF!</v>
      </c>
      <c r="Q107" s="51" t="e">
        <f t="shared" ref="Q107:Q111" si="192">P107*0.83</f>
        <v>#REF!</v>
      </c>
      <c r="R107" s="51" t="e">
        <f t="shared" ref="R107:R111" si="193">P107*0.6</f>
        <v>#REF!</v>
      </c>
      <c r="S107" s="51" t="e">
        <f>AE107+AC107+AF107</f>
        <v>#REF!</v>
      </c>
      <c r="T107" s="51"/>
      <c r="U107" s="51" t="e">
        <f>'Vanity Cabinet Material Cost'!#REF!</f>
        <v>#REF!</v>
      </c>
      <c r="V107" s="51" t="e">
        <f>'Vanity Cabinet Material Cost'!#REF!</f>
        <v>#REF!</v>
      </c>
      <c r="W107" s="121" t="e">
        <f t="shared" ref="W107:W111" si="194">V107/U107</f>
        <v>#REF!</v>
      </c>
      <c r="X107" s="51" t="e">
        <f>'Vanity Cabinet Material Cost'!#REF!</f>
        <v>#REF!</v>
      </c>
      <c r="Y107" s="122" t="e">
        <f t="shared" ref="Y107:Y111" si="195">X107/U107</f>
        <v>#REF!</v>
      </c>
      <c r="Z107" s="51" t="e">
        <f t="shared" ref="Z107:Z111" si="196">U107-V107-X107</f>
        <v>#REF!</v>
      </c>
      <c r="AA107" s="123" t="e">
        <f t="shared" ref="AA107:AA111" si="197">Z107/U107</f>
        <v>#REF!</v>
      </c>
      <c r="AB107" s="137"/>
      <c r="AC107" s="53" t="e">
        <f>'Vanity Cabinet Material Cost'!#REF!</f>
        <v>#REF!</v>
      </c>
      <c r="AD107" s="51"/>
      <c r="AE107" s="51" t="e">
        <f>U107-AC107</f>
        <v>#REF!</v>
      </c>
      <c r="AF107" s="65">
        <v>120</v>
      </c>
      <c r="AG107" s="65" t="e">
        <f t="shared" si="187"/>
        <v>#REF!</v>
      </c>
      <c r="AH107" s="64"/>
      <c r="AI107" s="51"/>
      <c r="AJ107" s="51"/>
      <c r="AK107" s="51" t="e">
        <f>(U107*(1+AH107)+AF107)*(1+$AK$5)</f>
        <v>#REF!</v>
      </c>
      <c r="AL107" s="51" t="e">
        <f>AK107*(1-$AL$5)</f>
        <v>#REF!</v>
      </c>
      <c r="AM107" s="53" t="e">
        <f>AL107-U107+AC107</f>
        <v>#REF!</v>
      </c>
      <c r="AN107" s="63" t="e">
        <f>AM107/AL107</f>
        <v>#REF!</v>
      </c>
    </row>
    <row r="108" spans="2:40" x14ac:dyDescent="0.3">
      <c r="B108" s="97" t="s">
        <v>177</v>
      </c>
      <c r="C108" s="46" t="s">
        <v>95</v>
      </c>
      <c r="D108" s="47" t="s">
        <v>37</v>
      </c>
      <c r="E108" s="47" t="s">
        <v>122</v>
      </c>
      <c r="F108" s="50"/>
      <c r="G108" s="49"/>
      <c r="H108" s="49"/>
      <c r="I108" s="48"/>
      <c r="J108" s="47">
        <v>30</v>
      </c>
      <c r="K108" s="52">
        <f>25.4*J108</f>
        <v>762</v>
      </c>
      <c r="L108" s="49">
        <v>24</v>
      </c>
      <c r="M108" s="49">
        <v>610</v>
      </c>
      <c r="N108" s="49"/>
      <c r="O108" s="48">
        <v>546</v>
      </c>
      <c r="P108" s="51" t="e">
        <f>(U108+AF108)*(1+100%)</f>
        <v>#REF!</v>
      </c>
      <c r="Q108" s="51" t="e">
        <f t="shared" si="192"/>
        <v>#REF!</v>
      </c>
      <c r="R108" s="51" t="e">
        <f t="shared" si="193"/>
        <v>#REF!</v>
      </c>
      <c r="S108" s="51" t="e">
        <f>AE108+AC108+AF108</f>
        <v>#REF!</v>
      </c>
      <c r="T108" s="51"/>
      <c r="U108" s="51" t="e">
        <f>'Vanity Cabinet Material Cost'!#REF!</f>
        <v>#REF!</v>
      </c>
      <c r="V108" s="51" t="e">
        <f>'Vanity Cabinet Material Cost'!#REF!</f>
        <v>#REF!</v>
      </c>
      <c r="W108" s="121" t="e">
        <f t="shared" si="194"/>
        <v>#REF!</v>
      </c>
      <c r="X108" s="51" t="e">
        <f>'Vanity Cabinet Material Cost'!#REF!</f>
        <v>#REF!</v>
      </c>
      <c r="Y108" s="122" t="e">
        <f t="shared" si="195"/>
        <v>#REF!</v>
      </c>
      <c r="Z108" s="51" t="e">
        <f t="shared" si="196"/>
        <v>#REF!</v>
      </c>
      <c r="AA108" s="123" t="e">
        <f t="shared" si="197"/>
        <v>#REF!</v>
      </c>
      <c r="AB108" s="137"/>
      <c r="AC108" s="53" t="e">
        <f>'Vanity Cabinet Material Cost'!#REF!</f>
        <v>#REF!</v>
      </c>
      <c r="AD108" s="51"/>
      <c r="AE108" s="51" t="e">
        <f>U108-AC108</f>
        <v>#REF!</v>
      </c>
      <c r="AF108" s="65">
        <v>120</v>
      </c>
      <c r="AG108" s="65" t="e">
        <f t="shared" si="187"/>
        <v>#REF!</v>
      </c>
      <c r="AH108" s="64"/>
      <c r="AI108" s="51"/>
      <c r="AJ108" s="51"/>
      <c r="AK108" s="51" t="e">
        <f>(U108*(1+AH108)+AF108)*(1+$AK$5)</f>
        <v>#REF!</v>
      </c>
      <c r="AL108" s="51" t="e">
        <f>AK108*(1-$AL$5)</f>
        <v>#REF!</v>
      </c>
      <c r="AM108" s="53" t="e">
        <f>AL108-U108+AC108</f>
        <v>#REF!</v>
      </c>
      <c r="AN108" s="63" t="e">
        <f>AM108/AL108</f>
        <v>#REF!</v>
      </c>
    </row>
    <row r="109" spans="2:40" x14ac:dyDescent="0.3">
      <c r="B109" s="97" t="s">
        <v>178</v>
      </c>
      <c r="C109" s="46" t="s">
        <v>96</v>
      </c>
      <c r="D109" s="47" t="s">
        <v>37</v>
      </c>
      <c r="E109" s="47" t="s">
        <v>122</v>
      </c>
      <c r="F109" s="50"/>
      <c r="G109" s="49"/>
      <c r="H109" s="49"/>
      <c r="I109" s="48"/>
      <c r="J109" s="47">
        <v>36</v>
      </c>
      <c r="K109" s="52">
        <f>25.4*J109</f>
        <v>914.4</v>
      </c>
      <c r="L109" s="49">
        <v>24</v>
      </c>
      <c r="M109" s="49">
        <v>610</v>
      </c>
      <c r="N109" s="49"/>
      <c r="O109" s="48">
        <v>546</v>
      </c>
      <c r="P109" s="51" t="e">
        <f>(U109+AF109)*(1+100%)</f>
        <v>#REF!</v>
      </c>
      <c r="Q109" s="51" t="e">
        <f t="shared" si="192"/>
        <v>#REF!</v>
      </c>
      <c r="R109" s="51" t="e">
        <f t="shared" si="193"/>
        <v>#REF!</v>
      </c>
      <c r="S109" s="51" t="e">
        <f>AE109+AC109+AF109</f>
        <v>#REF!</v>
      </c>
      <c r="T109" s="51"/>
      <c r="U109" s="51" t="e">
        <f>'Vanity Cabinet Material Cost'!#REF!</f>
        <v>#REF!</v>
      </c>
      <c r="V109" s="51" t="e">
        <f>'Vanity Cabinet Material Cost'!#REF!</f>
        <v>#REF!</v>
      </c>
      <c r="W109" s="121" t="e">
        <f t="shared" si="194"/>
        <v>#REF!</v>
      </c>
      <c r="X109" s="51" t="e">
        <f>'Vanity Cabinet Material Cost'!#REF!</f>
        <v>#REF!</v>
      </c>
      <c r="Y109" s="122" t="e">
        <f t="shared" si="195"/>
        <v>#REF!</v>
      </c>
      <c r="Z109" s="51" t="e">
        <f t="shared" si="196"/>
        <v>#REF!</v>
      </c>
      <c r="AA109" s="123" t="e">
        <f t="shared" si="197"/>
        <v>#REF!</v>
      </c>
      <c r="AB109" s="137"/>
      <c r="AC109" s="53" t="e">
        <f>'Vanity Cabinet Material Cost'!#REF!</f>
        <v>#REF!</v>
      </c>
      <c r="AD109" s="51"/>
      <c r="AE109" s="51" t="e">
        <f>U109-AC109</f>
        <v>#REF!</v>
      </c>
      <c r="AF109" s="65">
        <v>120</v>
      </c>
      <c r="AG109" s="65" t="e">
        <f t="shared" si="187"/>
        <v>#REF!</v>
      </c>
      <c r="AH109" s="64"/>
      <c r="AI109" s="51"/>
      <c r="AJ109" s="51"/>
      <c r="AK109" s="51" t="e">
        <f>(U109*(1+AH109)+AF109)*(1+$AK$5)</f>
        <v>#REF!</v>
      </c>
      <c r="AL109" s="51" t="e">
        <f>AK109*(1-$AL$5)</f>
        <v>#REF!</v>
      </c>
      <c r="AM109" s="53" t="e">
        <f>AL109-U109+AC109</f>
        <v>#REF!</v>
      </c>
      <c r="AN109" s="63" t="e">
        <f>AM109/AL109</f>
        <v>#REF!</v>
      </c>
    </row>
    <row r="110" spans="2:40" x14ac:dyDescent="0.3">
      <c r="B110" s="97" t="s">
        <v>179</v>
      </c>
      <c r="C110" s="46" t="s">
        <v>97</v>
      </c>
      <c r="D110" s="47" t="s">
        <v>37</v>
      </c>
      <c r="E110" s="47" t="s">
        <v>122</v>
      </c>
      <c r="F110" s="50"/>
      <c r="G110" s="49"/>
      <c r="H110" s="49"/>
      <c r="I110" s="48"/>
      <c r="J110" s="47">
        <v>42</v>
      </c>
      <c r="K110" s="52">
        <f>25.4*J110</f>
        <v>1066.8</v>
      </c>
      <c r="L110" s="49">
        <v>24</v>
      </c>
      <c r="M110" s="49">
        <v>610</v>
      </c>
      <c r="N110" s="49"/>
      <c r="O110" s="48">
        <v>546</v>
      </c>
      <c r="P110" s="51" t="e">
        <f>(U110+AF110)*(1+100%)</f>
        <v>#REF!</v>
      </c>
      <c r="Q110" s="51" t="e">
        <f t="shared" si="192"/>
        <v>#REF!</v>
      </c>
      <c r="R110" s="51" t="e">
        <f t="shared" si="193"/>
        <v>#REF!</v>
      </c>
      <c r="S110" s="51" t="e">
        <f>AE110+AC110+AF110</f>
        <v>#REF!</v>
      </c>
      <c r="T110" s="51"/>
      <c r="U110" s="51" t="e">
        <f>'Vanity Cabinet Material Cost'!#REF!</f>
        <v>#REF!</v>
      </c>
      <c r="V110" s="51" t="e">
        <f>'Vanity Cabinet Material Cost'!#REF!</f>
        <v>#REF!</v>
      </c>
      <c r="W110" s="121" t="e">
        <f t="shared" si="194"/>
        <v>#REF!</v>
      </c>
      <c r="X110" s="51" t="e">
        <f>'Vanity Cabinet Material Cost'!#REF!</f>
        <v>#REF!</v>
      </c>
      <c r="Y110" s="122" t="e">
        <f t="shared" si="195"/>
        <v>#REF!</v>
      </c>
      <c r="Z110" s="51" t="e">
        <f t="shared" si="196"/>
        <v>#REF!</v>
      </c>
      <c r="AA110" s="123" t="e">
        <f t="shared" si="197"/>
        <v>#REF!</v>
      </c>
      <c r="AB110" s="137"/>
      <c r="AC110" s="53" t="e">
        <f>'Vanity Cabinet Material Cost'!#REF!</f>
        <v>#REF!</v>
      </c>
      <c r="AD110" s="51"/>
      <c r="AE110" s="51" t="e">
        <f>U110-AC110</f>
        <v>#REF!</v>
      </c>
      <c r="AF110" s="65">
        <v>150</v>
      </c>
      <c r="AG110" s="65" t="e">
        <f t="shared" si="187"/>
        <v>#REF!</v>
      </c>
      <c r="AH110" s="64"/>
      <c r="AI110" s="51"/>
      <c r="AJ110" s="51"/>
      <c r="AK110" s="51" t="e">
        <f>(U110*(1+AH110)+AF110)*(1+$AK$5)</f>
        <v>#REF!</v>
      </c>
      <c r="AL110" s="51" t="e">
        <f>AK110*(1-$AL$5)</f>
        <v>#REF!</v>
      </c>
      <c r="AM110" s="53" t="e">
        <f>AL110-U110+AC110</f>
        <v>#REF!</v>
      </c>
      <c r="AN110" s="63" t="e">
        <f>AM110/AL110</f>
        <v>#REF!</v>
      </c>
    </row>
    <row r="111" spans="2:40" x14ac:dyDescent="0.3">
      <c r="B111" s="146" t="s">
        <v>180</v>
      </c>
      <c r="C111" s="46" t="s">
        <v>98</v>
      </c>
      <c r="D111" s="47" t="s">
        <v>37</v>
      </c>
      <c r="E111" s="47" t="s">
        <v>122</v>
      </c>
      <c r="F111" s="50"/>
      <c r="G111" s="49"/>
      <c r="H111" s="49"/>
      <c r="I111" s="48"/>
      <c r="J111" s="47">
        <v>48</v>
      </c>
      <c r="K111" s="52">
        <f>25.4*J111</f>
        <v>1219.1999999999998</v>
      </c>
      <c r="L111" s="49">
        <v>24</v>
      </c>
      <c r="M111" s="49">
        <v>610</v>
      </c>
      <c r="N111" s="49"/>
      <c r="O111" s="48">
        <v>546</v>
      </c>
      <c r="P111" s="51" t="e">
        <f>(U111+AF111)*(1+100%)</f>
        <v>#REF!</v>
      </c>
      <c r="Q111" s="51" t="e">
        <f t="shared" si="192"/>
        <v>#REF!</v>
      </c>
      <c r="R111" s="51" t="e">
        <f t="shared" si="193"/>
        <v>#REF!</v>
      </c>
      <c r="S111" s="51" t="e">
        <f>AE111+AC111+AF111</f>
        <v>#REF!</v>
      </c>
      <c r="T111" s="51"/>
      <c r="U111" s="51" t="e">
        <f>'Vanity Cabinet Material Cost'!#REF!</f>
        <v>#REF!</v>
      </c>
      <c r="V111" s="51" t="e">
        <f>'Vanity Cabinet Material Cost'!#REF!</f>
        <v>#REF!</v>
      </c>
      <c r="W111" s="121" t="e">
        <f t="shared" si="194"/>
        <v>#REF!</v>
      </c>
      <c r="X111" s="51" t="e">
        <f>'Vanity Cabinet Material Cost'!#REF!</f>
        <v>#REF!</v>
      </c>
      <c r="Y111" s="122" t="e">
        <f t="shared" si="195"/>
        <v>#REF!</v>
      </c>
      <c r="Z111" s="51" t="e">
        <f t="shared" si="196"/>
        <v>#REF!</v>
      </c>
      <c r="AA111" s="123" t="e">
        <f t="shared" si="197"/>
        <v>#REF!</v>
      </c>
      <c r="AB111" s="137"/>
      <c r="AC111" s="53" t="e">
        <f>'Vanity Cabinet Material Cost'!#REF!</f>
        <v>#REF!</v>
      </c>
      <c r="AD111" s="51"/>
      <c r="AE111" s="51" t="e">
        <f>U111-AC111</f>
        <v>#REF!</v>
      </c>
      <c r="AF111" s="65">
        <v>150</v>
      </c>
      <c r="AG111" s="65" t="e">
        <f t="shared" si="187"/>
        <v>#REF!</v>
      </c>
      <c r="AH111" s="64"/>
      <c r="AI111" s="51"/>
      <c r="AJ111" s="51"/>
      <c r="AK111" s="51" t="e">
        <f>(U111*(1+AH111)+AF111)*(1+$AK$5)</f>
        <v>#REF!</v>
      </c>
      <c r="AL111" s="51" t="e">
        <f>AK111*(1-$AL$5)</f>
        <v>#REF!</v>
      </c>
      <c r="AM111" s="53" t="e">
        <f>AL111-U111+AC111</f>
        <v>#REF!</v>
      </c>
      <c r="AN111" s="63" t="e">
        <f>AM111/AL111</f>
        <v>#REF!</v>
      </c>
    </row>
    <row r="112" spans="2:40" x14ac:dyDescent="0.3">
      <c r="B112" s="54"/>
      <c r="C112" s="62"/>
      <c r="D112" s="57"/>
      <c r="E112" s="57"/>
      <c r="F112" s="57"/>
      <c r="G112" s="57"/>
      <c r="H112" s="57"/>
      <c r="I112" s="61"/>
      <c r="J112" s="60"/>
      <c r="K112" s="59"/>
      <c r="L112" s="57"/>
      <c r="M112" s="57"/>
      <c r="N112" s="57"/>
      <c r="O112" s="61"/>
      <c r="P112" s="82"/>
      <c r="Q112" s="82"/>
      <c r="R112" s="88"/>
      <c r="S112" s="82"/>
      <c r="T112" s="143"/>
      <c r="U112" s="56"/>
      <c r="V112" s="56"/>
      <c r="W112" s="103"/>
      <c r="X112" s="56"/>
      <c r="Y112" s="118"/>
      <c r="Z112" s="56"/>
      <c r="AA112" s="111"/>
      <c r="AB112" s="139"/>
      <c r="AC112" s="56"/>
      <c r="AD112" s="56"/>
      <c r="AE112" s="56"/>
      <c r="AI112" s="82"/>
      <c r="AJ112" s="82"/>
      <c r="AK112" s="46"/>
      <c r="AL112" s="46"/>
      <c r="AM112" s="46"/>
      <c r="AN112" s="63"/>
    </row>
    <row r="113" spans="2:40" x14ac:dyDescent="0.3">
      <c r="B113" s="54"/>
      <c r="C113" s="62"/>
      <c r="D113" s="57"/>
      <c r="E113" s="57"/>
      <c r="F113" s="57"/>
      <c r="G113" s="57"/>
      <c r="H113" s="57"/>
      <c r="I113" s="61"/>
      <c r="J113" s="60"/>
      <c r="K113" s="59"/>
      <c r="L113" s="57"/>
      <c r="M113" s="57"/>
      <c r="N113" s="57"/>
      <c r="O113" s="61"/>
      <c r="P113" s="82"/>
      <c r="Q113" s="82"/>
      <c r="R113" s="88"/>
      <c r="S113" s="82"/>
      <c r="T113" s="143"/>
      <c r="U113" s="56"/>
      <c r="V113" s="56"/>
      <c r="W113" s="103"/>
      <c r="X113" s="56"/>
      <c r="Y113" s="118"/>
      <c r="Z113" s="56"/>
      <c r="AA113" s="111"/>
      <c r="AB113" s="139"/>
      <c r="AC113" s="56"/>
      <c r="AD113" s="56"/>
      <c r="AE113" s="56"/>
      <c r="AI113" s="82"/>
      <c r="AJ113" s="82"/>
      <c r="AK113" s="46"/>
      <c r="AL113" s="46"/>
      <c r="AM113" s="46"/>
      <c r="AN113" s="63"/>
    </row>
    <row r="114" spans="2:40" x14ac:dyDescent="0.3">
      <c r="B114" s="97" t="s">
        <v>172</v>
      </c>
      <c r="C114" s="43" t="s">
        <v>99</v>
      </c>
      <c r="D114" s="47" t="s">
        <v>34</v>
      </c>
      <c r="E114" s="47" t="s">
        <v>122</v>
      </c>
      <c r="F114" s="50"/>
      <c r="G114" s="49"/>
      <c r="H114" s="49"/>
      <c r="I114" s="48"/>
      <c r="J114" s="47">
        <v>24</v>
      </c>
      <c r="K114" s="52">
        <f>25.4*J114</f>
        <v>609.59999999999991</v>
      </c>
      <c r="L114" s="49">
        <v>24</v>
      </c>
      <c r="M114" s="49">
        <v>610</v>
      </c>
      <c r="N114" s="49"/>
      <c r="O114" s="48">
        <v>546</v>
      </c>
      <c r="P114" s="51" t="e">
        <f>(U114+AF114)*(1+100%)</f>
        <v>#REF!</v>
      </c>
      <c r="Q114" s="51" t="e">
        <f t="shared" ref="Q114:Q117" si="198">P114*0.83</f>
        <v>#REF!</v>
      </c>
      <c r="R114" s="51" t="e">
        <f t="shared" ref="R114:R117" si="199">P114*0.6</f>
        <v>#REF!</v>
      </c>
      <c r="S114" s="51" t="e">
        <f>AE114+AC114+AF114</f>
        <v>#REF!</v>
      </c>
      <c r="T114" s="51"/>
      <c r="U114" s="51" t="e">
        <f>'Vanity Cabinet Material Cost'!#REF!</f>
        <v>#REF!</v>
      </c>
      <c r="V114" s="51" t="e">
        <f>'Vanity Cabinet Material Cost'!#REF!</f>
        <v>#REF!</v>
      </c>
      <c r="W114" s="121" t="e">
        <f t="shared" ref="W114:W117" si="200">V114/U114</f>
        <v>#REF!</v>
      </c>
      <c r="X114" s="51" t="e">
        <f>'Vanity Cabinet Material Cost'!#REF!</f>
        <v>#REF!</v>
      </c>
      <c r="Y114" s="122" t="e">
        <f t="shared" ref="Y114:Y117" si="201">X114/U114</f>
        <v>#REF!</v>
      </c>
      <c r="Z114" s="51" t="e">
        <f t="shared" ref="Z114:Z117" si="202">U114-V114-X114</f>
        <v>#REF!</v>
      </c>
      <c r="AA114" s="123" t="e">
        <f t="shared" ref="AA114:AA117" si="203">Z114/U114</f>
        <v>#REF!</v>
      </c>
      <c r="AB114" s="137"/>
      <c r="AC114" s="53" t="e">
        <f>'Vanity Cabinet Material Cost'!#REF!</f>
        <v>#REF!</v>
      </c>
      <c r="AD114" s="51"/>
      <c r="AE114" s="51" t="e">
        <f>U114-AC114</f>
        <v>#REF!</v>
      </c>
      <c r="AF114" s="65">
        <v>120</v>
      </c>
      <c r="AG114" s="65" t="e">
        <f t="shared" ref="AG114:AG122" si="204">AF114+AC114</f>
        <v>#REF!</v>
      </c>
      <c r="AH114" s="65"/>
      <c r="AI114" s="51"/>
      <c r="AJ114" s="51"/>
      <c r="AK114" s="51" t="e">
        <f>(U114+AF114)*(1+$AK$5)</f>
        <v>#REF!</v>
      </c>
      <c r="AL114" s="51" t="e">
        <f>AK114*(1-$AL$5)</f>
        <v>#REF!</v>
      </c>
      <c r="AM114" s="53" t="e">
        <f>AL114-U114+AC114</f>
        <v>#REF!</v>
      </c>
      <c r="AN114" s="63" t="e">
        <f>AM114/AL114</f>
        <v>#REF!</v>
      </c>
    </row>
    <row r="115" spans="2:40" x14ac:dyDescent="0.3">
      <c r="B115" s="97" t="s">
        <v>173</v>
      </c>
      <c r="C115" s="43" t="s">
        <v>100</v>
      </c>
      <c r="D115" s="47" t="s">
        <v>34</v>
      </c>
      <c r="E115" s="47" t="s">
        <v>122</v>
      </c>
      <c r="F115" s="50"/>
      <c r="G115" s="49"/>
      <c r="H115" s="49"/>
      <c r="I115" s="48"/>
      <c r="J115" s="47">
        <v>30</v>
      </c>
      <c r="K115" s="52">
        <f>25.4*J115</f>
        <v>762</v>
      </c>
      <c r="L115" s="49">
        <v>24</v>
      </c>
      <c r="M115" s="49">
        <v>610</v>
      </c>
      <c r="N115" s="49"/>
      <c r="O115" s="48">
        <v>546</v>
      </c>
      <c r="P115" s="51" t="e">
        <f>(U115+AF115)*(1+100%)</f>
        <v>#REF!</v>
      </c>
      <c r="Q115" s="51" t="e">
        <f t="shared" si="198"/>
        <v>#REF!</v>
      </c>
      <c r="R115" s="51" t="e">
        <f t="shared" si="199"/>
        <v>#REF!</v>
      </c>
      <c r="S115" s="51" t="e">
        <f>AE115+AC115+AF115</f>
        <v>#REF!</v>
      </c>
      <c r="T115" s="51"/>
      <c r="U115" s="51" t="e">
        <f>'Vanity Cabinet Material Cost'!#REF!</f>
        <v>#REF!</v>
      </c>
      <c r="V115" s="51" t="e">
        <f>'Vanity Cabinet Material Cost'!#REF!</f>
        <v>#REF!</v>
      </c>
      <c r="W115" s="121" t="e">
        <f t="shared" si="200"/>
        <v>#REF!</v>
      </c>
      <c r="X115" s="51" t="e">
        <f>'Vanity Cabinet Material Cost'!#REF!</f>
        <v>#REF!</v>
      </c>
      <c r="Y115" s="122" t="e">
        <f t="shared" si="201"/>
        <v>#REF!</v>
      </c>
      <c r="Z115" s="51" t="e">
        <f t="shared" si="202"/>
        <v>#REF!</v>
      </c>
      <c r="AA115" s="123" t="e">
        <f t="shared" si="203"/>
        <v>#REF!</v>
      </c>
      <c r="AB115" s="137"/>
      <c r="AC115" s="53" t="e">
        <f>'Vanity Cabinet Material Cost'!#REF!</f>
        <v>#REF!</v>
      </c>
      <c r="AD115" s="51"/>
      <c r="AE115" s="51" t="e">
        <f>U115-AC115</f>
        <v>#REF!</v>
      </c>
      <c r="AF115" s="65">
        <v>120</v>
      </c>
      <c r="AG115" s="65" t="e">
        <f t="shared" si="204"/>
        <v>#REF!</v>
      </c>
      <c r="AH115" s="65"/>
      <c r="AI115" s="51"/>
      <c r="AJ115" s="51"/>
      <c r="AK115" s="51" t="e">
        <f>(U115+AF115)*(1+$AK$5)</f>
        <v>#REF!</v>
      </c>
      <c r="AL115" s="51" t="e">
        <f>AK115*(1-$AL$5)</f>
        <v>#REF!</v>
      </c>
      <c r="AM115" s="53" t="e">
        <f>AL115-U115+AC115</f>
        <v>#REF!</v>
      </c>
      <c r="AN115" s="63" t="e">
        <f>AM115/AL115</f>
        <v>#REF!</v>
      </c>
    </row>
    <row r="116" spans="2:40" x14ac:dyDescent="0.3">
      <c r="B116" s="97" t="s">
        <v>174</v>
      </c>
      <c r="C116" s="43" t="s">
        <v>101</v>
      </c>
      <c r="D116" s="47" t="s">
        <v>34</v>
      </c>
      <c r="E116" s="47" t="s">
        <v>122</v>
      </c>
      <c r="F116" s="50"/>
      <c r="G116" s="49"/>
      <c r="H116" s="49"/>
      <c r="I116" s="48"/>
      <c r="J116" s="47">
        <v>36</v>
      </c>
      <c r="K116" s="52">
        <f>25.4*J116</f>
        <v>914.4</v>
      </c>
      <c r="L116" s="49">
        <v>24</v>
      </c>
      <c r="M116" s="49">
        <v>610</v>
      </c>
      <c r="N116" s="49"/>
      <c r="O116" s="48">
        <v>546</v>
      </c>
      <c r="P116" s="51" t="e">
        <f>(U116+AF116)*(1+100%)</f>
        <v>#REF!</v>
      </c>
      <c r="Q116" s="51" t="e">
        <f t="shared" si="198"/>
        <v>#REF!</v>
      </c>
      <c r="R116" s="51" t="e">
        <f t="shared" si="199"/>
        <v>#REF!</v>
      </c>
      <c r="S116" s="51" t="e">
        <f>AE116+AC116+AF116</f>
        <v>#REF!</v>
      </c>
      <c r="T116" s="51"/>
      <c r="U116" s="51" t="e">
        <f>'Vanity Cabinet Material Cost'!#REF!</f>
        <v>#REF!</v>
      </c>
      <c r="V116" s="51" t="e">
        <f>'Vanity Cabinet Material Cost'!#REF!</f>
        <v>#REF!</v>
      </c>
      <c r="W116" s="121" t="e">
        <f t="shared" si="200"/>
        <v>#REF!</v>
      </c>
      <c r="X116" s="51" t="e">
        <f>'Vanity Cabinet Material Cost'!#REF!</f>
        <v>#REF!</v>
      </c>
      <c r="Y116" s="122" t="e">
        <f t="shared" si="201"/>
        <v>#REF!</v>
      </c>
      <c r="Z116" s="51" t="e">
        <f t="shared" si="202"/>
        <v>#REF!</v>
      </c>
      <c r="AA116" s="123" t="e">
        <f t="shared" si="203"/>
        <v>#REF!</v>
      </c>
      <c r="AB116" s="137"/>
      <c r="AC116" s="53" t="e">
        <f>'Vanity Cabinet Material Cost'!#REF!</f>
        <v>#REF!</v>
      </c>
      <c r="AD116" s="51"/>
      <c r="AE116" s="51" t="e">
        <f>U116-AC116</f>
        <v>#REF!</v>
      </c>
      <c r="AF116" s="65">
        <v>120</v>
      </c>
      <c r="AG116" s="65" t="e">
        <f t="shared" si="204"/>
        <v>#REF!</v>
      </c>
      <c r="AH116" s="65"/>
      <c r="AI116" s="51"/>
      <c r="AJ116" s="51"/>
      <c r="AK116" s="51" t="e">
        <f>(U116+AF116)*(1+$AK$5)</f>
        <v>#REF!</v>
      </c>
      <c r="AL116" s="51" t="e">
        <f>AK116*(1-$AL$5)</f>
        <v>#REF!</v>
      </c>
      <c r="AM116" s="53" t="e">
        <f>AL116-U116+AC116</f>
        <v>#REF!</v>
      </c>
      <c r="AN116" s="63" t="e">
        <f>AM116/AL116</f>
        <v>#REF!</v>
      </c>
    </row>
    <row r="117" spans="2:40" x14ac:dyDescent="0.3">
      <c r="B117" s="97" t="s">
        <v>175</v>
      </c>
      <c r="C117" s="43" t="s">
        <v>102</v>
      </c>
      <c r="D117" s="47" t="s">
        <v>34</v>
      </c>
      <c r="E117" s="47" t="s">
        <v>122</v>
      </c>
      <c r="F117" s="50"/>
      <c r="G117" s="49"/>
      <c r="H117" s="49"/>
      <c r="I117" s="48"/>
      <c r="J117" s="47">
        <v>42</v>
      </c>
      <c r="K117" s="52">
        <f>25.4*J117</f>
        <v>1066.8</v>
      </c>
      <c r="L117" s="49">
        <v>24</v>
      </c>
      <c r="M117" s="49">
        <v>610</v>
      </c>
      <c r="N117" s="49"/>
      <c r="O117" s="48">
        <v>546</v>
      </c>
      <c r="P117" s="51" t="e">
        <f>(U117+AF117)*(1+100%)</f>
        <v>#REF!</v>
      </c>
      <c r="Q117" s="51" t="e">
        <f t="shared" si="198"/>
        <v>#REF!</v>
      </c>
      <c r="R117" s="51" t="e">
        <f t="shared" si="199"/>
        <v>#REF!</v>
      </c>
      <c r="S117" s="51" t="e">
        <f>AE117+AC117+AF117</f>
        <v>#REF!</v>
      </c>
      <c r="T117" s="51"/>
      <c r="U117" s="51" t="e">
        <f>'Vanity Cabinet Material Cost'!#REF!</f>
        <v>#REF!</v>
      </c>
      <c r="V117" s="51" t="e">
        <f>'Vanity Cabinet Material Cost'!#REF!</f>
        <v>#REF!</v>
      </c>
      <c r="W117" s="121" t="e">
        <f t="shared" si="200"/>
        <v>#REF!</v>
      </c>
      <c r="X117" s="51" t="e">
        <f>'Vanity Cabinet Material Cost'!#REF!</f>
        <v>#REF!</v>
      </c>
      <c r="Y117" s="122" t="e">
        <f t="shared" si="201"/>
        <v>#REF!</v>
      </c>
      <c r="Z117" s="51" t="e">
        <f t="shared" si="202"/>
        <v>#REF!</v>
      </c>
      <c r="AA117" s="123" t="e">
        <f t="shared" si="203"/>
        <v>#REF!</v>
      </c>
      <c r="AB117" s="137"/>
      <c r="AC117" s="53" t="e">
        <f>'Vanity Cabinet Material Cost'!#REF!</f>
        <v>#REF!</v>
      </c>
      <c r="AD117" s="51"/>
      <c r="AE117" s="51" t="e">
        <f>U117-AC117</f>
        <v>#REF!</v>
      </c>
      <c r="AF117" s="65">
        <v>150</v>
      </c>
      <c r="AG117" s="65" t="e">
        <f t="shared" si="204"/>
        <v>#REF!</v>
      </c>
      <c r="AH117" s="65"/>
      <c r="AI117" s="51"/>
      <c r="AJ117" s="51"/>
      <c r="AK117" s="51" t="e">
        <f>(U117+AF117)*(1+$AK$5)</f>
        <v>#REF!</v>
      </c>
      <c r="AL117" s="51" t="e">
        <f>AK117*(1-$AL$5)</f>
        <v>#REF!</v>
      </c>
      <c r="AM117" s="53" t="e">
        <f>AL117-U117+AC117</f>
        <v>#REF!</v>
      </c>
      <c r="AN117" s="63" t="e">
        <f>AM117/AL117</f>
        <v>#REF!</v>
      </c>
    </row>
    <row r="118" spans="2:40" x14ac:dyDescent="0.3">
      <c r="B118" s="146"/>
      <c r="C118" s="146"/>
      <c r="D118" s="69"/>
      <c r="E118" s="69"/>
      <c r="F118" s="69"/>
      <c r="G118" s="69"/>
      <c r="H118" s="69"/>
      <c r="I118" s="70"/>
      <c r="J118" s="72"/>
      <c r="K118" s="71"/>
      <c r="L118" s="69"/>
      <c r="M118" s="69"/>
      <c r="N118" s="69"/>
      <c r="O118" s="70"/>
      <c r="P118" s="51"/>
      <c r="Q118" s="51"/>
      <c r="R118" s="51"/>
      <c r="S118" s="82"/>
      <c r="T118" s="143"/>
      <c r="U118" s="68"/>
      <c r="V118" s="68"/>
      <c r="W118" s="102"/>
      <c r="X118" s="68"/>
      <c r="Y118" s="117"/>
      <c r="Z118" s="68"/>
      <c r="AA118" s="110"/>
      <c r="AB118" s="138"/>
      <c r="AC118" s="67"/>
      <c r="AD118" s="68"/>
      <c r="AE118" s="68"/>
      <c r="AF118" s="65"/>
      <c r="AG118" s="65"/>
      <c r="AH118" s="65"/>
      <c r="AI118" s="82"/>
      <c r="AJ118" s="82"/>
      <c r="AK118" s="46"/>
      <c r="AL118" s="46"/>
      <c r="AM118" s="46"/>
      <c r="AN118" s="63"/>
    </row>
    <row r="119" spans="2:40" x14ac:dyDescent="0.3">
      <c r="B119" s="97" t="s">
        <v>172</v>
      </c>
      <c r="C119" s="43" t="s">
        <v>99</v>
      </c>
      <c r="D119" s="47" t="s">
        <v>37</v>
      </c>
      <c r="E119" s="47" t="s">
        <v>122</v>
      </c>
      <c r="F119" s="50"/>
      <c r="G119" s="49"/>
      <c r="H119" s="49"/>
      <c r="I119" s="48"/>
      <c r="J119" s="47">
        <v>24</v>
      </c>
      <c r="K119" s="52">
        <f>25.4*J119</f>
        <v>609.59999999999991</v>
      </c>
      <c r="L119" s="49">
        <v>24</v>
      </c>
      <c r="M119" s="49">
        <v>610</v>
      </c>
      <c r="N119" s="49"/>
      <c r="O119" s="48">
        <v>546</v>
      </c>
      <c r="P119" s="51" t="e">
        <f>(U119+AF119)*(1+100%)</f>
        <v>#REF!</v>
      </c>
      <c r="Q119" s="51" t="e">
        <f t="shared" ref="Q119:Q122" si="205">P119*0.83</f>
        <v>#REF!</v>
      </c>
      <c r="R119" s="51" t="e">
        <f t="shared" ref="R119:R122" si="206">P119*0.6</f>
        <v>#REF!</v>
      </c>
      <c r="S119" s="51" t="e">
        <f>AE119+AC119+AF119</f>
        <v>#REF!</v>
      </c>
      <c r="T119" s="51"/>
      <c r="U119" s="51" t="e">
        <f>'Vanity Cabinet Material Cost'!#REF!</f>
        <v>#REF!</v>
      </c>
      <c r="V119" s="51" t="e">
        <f>'Vanity Cabinet Material Cost'!#REF!</f>
        <v>#REF!</v>
      </c>
      <c r="W119" s="121" t="e">
        <f t="shared" ref="W119:W122" si="207">V119/U119</f>
        <v>#REF!</v>
      </c>
      <c r="X119" s="51" t="e">
        <f>'Vanity Cabinet Material Cost'!#REF!</f>
        <v>#REF!</v>
      </c>
      <c r="Y119" s="122" t="e">
        <f t="shared" ref="Y119:Y122" si="208">X119/U119</f>
        <v>#REF!</v>
      </c>
      <c r="Z119" s="51" t="e">
        <f t="shared" ref="Z119:Z122" si="209">U119-V119-X119</f>
        <v>#REF!</v>
      </c>
      <c r="AA119" s="123" t="e">
        <f t="shared" ref="AA119:AA122" si="210">Z119/U119</f>
        <v>#REF!</v>
      </c>
      <c r="AB119" s="137"/>
      <c r="AC119" s="53" t="e">
        <f>'Vanity Cabinet Material Cost'!#REF!</f>
        <v>#REF!</v>
      </c>
      <c r="AD119" s="51"/>
      <c r="AE119" s="51" t="e">
        <f>U119-AC119</f>
        <v>#REF!</v>
      </c>
      <c r="AF119" s="65">
        <v>120</v>
      </c>
      <c r="AG119" s="65" t="e">
        <f t="shared" si="204"/>
        <v>#REF!</v>
      </c>
      <c r="AH119" s="64"/>
      <c r="AI119" s="51"/>
      <c r="AJ119" s="51"/>
      <c r="AK119" s="51" t="e">
        <f>(U119*(1+AH119)+AF119)*(1+$AK$5)</f>
        <v>#REF!</v>
      </c>
      <c r="AL119" s="51" t="e">
        <f>AK119*(1-$AL$5)</f>
        <v>#REF!</v>
      </c>
      <c r="AM119" s="53" t="e">
        <f>AL119-U119+AC119</f>
        <v>#REF!</v>
      </c>
      <c r="AN119" s="63" t="e">
        <f>AM119/AL119</f>
        <v>#REF!</v>
      </c>
    </row>
    <row r="120" spans="2:40" x14ac:dyDescent="0.3">
      <c r="B120" s="97" t="s">
        <v>173</v>
      </c>
      <c r="C120" s="43" t="s">
        <v>100</v>
      </c>
      <c r="D120" s="50" t="s">
        <v>37</v>
      </c>
      <c r="E120" s="47" t="s">
        <v>122</v>
      </c>
      <c r="F120" s="50"/>
      <c r="G120" s="49"/>
      <c r="H120" s="49"/>
      <c r="I120" s="48"/>
      <c r="J120" s="47">
        <v>30</v>
      </c>
      <c r="K120" s="52">
        <f>25.4*J120</f>
        <v>762</v>
      </c>
      <c r="L120" s="49">
        <v>24</v>
      </c>
      <c r="M120" s="49">
        <v>610</v>
      </c>
      <c r="N120" s="49"/>
      <c r="O120" s="55">
        <v>546</v>
      </c>
      <c r="P120" s="51" t="e">
        <f>(U120+AF120)*(1+100%)</f>
        <v>#REF!</v>
      </c>
      <c r="Q120" s="51" t="e">
        <f t="shared" si="205"/>
        <v>#REF!</v>
      </c>
      <c r="R120" s="51" t="e">
        <f t="shared" si="206"/>
        <v>#REF!</v>
      </c>
      <c r="S120" s="51" t="e">
        <f>AE120+AC120+AF120</f>
        <v>#REF!</v>
      </c>
      <c r="T120" s="51"/>
      <c r="U120" s="51" t="e">
        <f>'Vanity Cabinet Material Cost'!#REF!</f>
        <v>#REF!</v>
      </c>
      <c r="V120" s="51" t="e">
        <f>'Vanity Cabinet Material Cost'!#REF!</f>
        <v>#REF!</v>
      </c>
      <c r="W120" s="121" t="e">
        <f t="shared" si="207"/>
        <v>#REF!</v>
      </c>
      <c r="X120" s="51" t="e">
        <f>'Vanity Cabinet Material Cost'!#REF!</f>
        <v>#REF!</v>
      </c>
      <c r="Y120" s="122" t="e">
        <f t="shared" si="208"/>
        <v>#REF!</v>
      </c>
      <c r="Z120" s="51" t="e">
        <f t="shared" si="209"/>
        <v>#REF!</v>
      </c>
      <c r="AA120" s="123" t="e">
        <f t="shared" si="210"/>
        <v>#REF!</v>
      </c>
      <c r="AB120" s="137"/>
      <c r="AC120" s="53" t="e">
        <f>'Vanity Cabinet Material Cost'!#REF!</f>
        <v>#REF!</v>
      </c>
      <c r="AD120" s="51"/>
      <c r="AE120" s="51" t="e">
        <f>U120-AC120</f>
        <v>#REF!</v>
      </c>
      <c r="AF120" s="65">
        <v>120</v>
      </c>
      <c r="AG120" s="65" t="e">
        <f t="shared" si="204"/>
        <v>#REF!</v>
      </c>
      <c r="AH120" s="64"/>
      <c r="AI120" s="51"/>
      <c r="AJ120" s="51"/>
      <c r="AK120" s="51" t="e">
        <f>(U120*(1+AH120)+AF120)*(1+$AK$5)</f>
        <v>#REF!</v>
      </c>
      <c r="AL120" s="51" t="e">
        <f>AK120*(1-$AL$5)</f>
        <v>#REF!</v>
      </c>
      <c r="AM120" s="53" t="e">
        <f>AL120-U120+AC120</f>
        <v>#REF!</v>
      </c>
      <c r="AN120" s="63" t="e">
        <f>AM120/AL120</f>
        <v>#REF!</v>
      </c>
    </row>
    <row r="121" spans="2:40" x14ac:dyDescent="0.3">
      <c r="B121" s="97" t="s">
        <v>174</v>
      </c>
      <c r="C121" s="43" t="s">
        <v>101</v>
      </c>
      <c r="D121" s="50" t="s">
        <v>37</v>
      </c>
      <c r="E121" s="47" t="s">
        <v>122</v>
      </c>
      <c r="F121" s="50"/>
      <c r="G121" s="49"/>
      <c r="H121" s="49"/>
      <c r="I121" s="48"/>
      <c r="J121" s="47">
        <v>36</v>
      </c>
      <c r="K121" s="52">
        <f>25.4*J121</f>
        <v>914.4</v>
      </c>
      <c r="L121" s="49">
        <v>24</v>
      </c>
      <c r="M121" s="49">
        <v>610</v>
      </c>
      <c r="N121" s="49"/>
      <c r="O121" s="55">
        <v>546</v>
      </c>
      <c r="P121" s="51" t="e">
        <f>(U121+AF121)*(1+100%)</f>
        <v>#REF!</v>
      </c>
      <c r="Q121" s="51" t="e">
        <f t="shared" si="205"/>
        <v>#REF!</v>
      </c>
      <c r="R121" s="51" t="e">
        <f t="shared" si="206"/>
        <v>#REF!</v>
      </c>
      <c r="S121" s="51" t="e">
        <f>AE121+AC121+AF121</f>
        <v>#REF!</v>
      </c>
      <c r="T121" s="51"/>
      <c r="U121" s="51" t="e">
        <f>'Vanity Cabinet Material Cost'!#REF!</f>
        <v>#REF!</v>
      </c>
      <c r="V121" s="51" t="e">
        <f>'Vanity Cabinet Material Cost'!#REF!</f>
        <v>#REF!</v>
      </c>
      <c r="W121" s="121" t="e">
        <f t="shared" si="207"/>
        <v>#REF!</v>
      </c>
      <c r="X121" s="51" t="e">
        <f>'Vanity Cabinet Material Cost'!#REF!</f>
        <v>#REF!</v>
      </c>
      <c r="Y121" s="122" t="e">
        <f t="shared" si="208"/>
        <v>#REF!</v>
      </c>
      <c r="Z121" s="51" t="e">
        <f t="shared" si="209"/>
        <v>#REF!</v>
      </c>
      <c r="AA121" s="123" t="e">
        <f t="shared" si="210"/>
        <v>#REF!</v>
      </c>
      <c r="AB121" s="137"/>
      <c r="AC121" s="53" t="e">
        <f>'Vanity Cabinet Material Cost'!#REF!</f>
        <v>#REF!</v>
      </c>
      <c r="AD121" s="51"/>
      <c r="AE121" s="51" t="e">
        <f>U121-AC121</f>
        <v>#REF!</v>
      </c>
      <c r="AF121" s="65">
        <v>120</v>
      </c>
      <c r="AG121" s="65" t="e">
        <f t="shared" si="204"/>
        <v>#REF!</v>
      </c>
      <c r="AH121" s="64"/>
      <c r="AI121" s="51"/>
      <c r="AJ121" s="51"/>
      <c r="AK121" s="51" t="e">
        <f>(U121*(1+AH121)+AF121)*(1+$AK$5)</f>
        <v>#REF!</v>
      </c>
      <c r="AL121" s="51" t="e">
        <f>AK121*(1-$AL$5)</f>
        <v>#REF!</v>
      </c>
      <c r="AM121" s="53" t="e">
        <f>AL121-U121+AC121</f>
        <v>#REF!</v>
      </c>
      <c r="AN121" s="63" t="e">
        <f>AM121/AL121</f>
        <v>#REF!</v>
      </c>
    </row>
    <row r="122" spans="2:40" x14ac:dyDescent="0.3">
      <c r="B122" s="97" t="s">
        <v>175</v>
      </c>
      <c r="C122" s="43" t="s">
        <v>102</v>
      </c>
      <c r="D122" s="50" t="s">
        <v>37</v>
      </c>
      <c r="E122" s="47" t="s">
        <v>122</v>
      </c>
      <c r="F122" s="50"/>
      <c r="G122" s="49"/>
      <c r="H122" s="49"/>
      <c r="I122" s="48"/>
      <c r="J122" s="47">
        <v>42</v>
      </c>
      <c r="K122" s="52">
        <f>25.4*J122</f>
        <v>1066.8</v>
      </c>
      <c r="L122" s="49">
        <v>24</v>
      </c>
      <c r="M122" s="49">
        <v>610</v>
      </c>
      <c r="N122" s="49"/>
      <c r="O122" s="55">
        <v>546</v>
      </c>
      <c r="P122" s="51" t="e">
        <f>(U122+AF122)*(1+100%)</f>
        <v>#REF!</v>
      </c>
      <c r="Q122" s="51" t="e">
        <f t="shared" si="205"/>
        <v>#REF!</v>
      </c>
      <c r="R122" s="51" t="e">
        <f t="shared" si="206"/>
        <v>#REF!</v>
      </c>
      <c r="S122" s="51" t="e">
        <f>AE122+AC122+AF122</f>
        <v>#REF!</v>
      </c>
      <c r="T122" s="51"/>
      <c r="U122" s="51" t="e">
        <f>'Vanity Cabinet Material Cost'!#REF!</f>
        <v>#REF!</v>
      </c>
      <c r="V122" s="51" t="e">
        <f>'Vanity Cabinet Material Cost'!#REF!</f>
        <v>#REF!</v>
      </c>
      <c r="W122" s="121" t="e">
        <f t="shared" si="207"/>
        <v>#REF!</v>
      </c>
      <c r="X122" s="51" t="e">
        <f>'Vanity Cabinet Material Cost'!#REF!</f>
        <v>#REF!</v>
      </c>
      <c r="Y122" s="122" t="e">
        <f t="shared" si="208"/>
        <v>#REF!</v>
      </c>
      <c r="Z122" s="51" t="e">
        <f t="shared" si="209"/>
        <v>#REF!</v>
      </c>
      <c r="AA122" s="123" t="e">
        <f t="shared" si="210"/>
        <v>#REF!</v>
      </c>
      <c r="AB122" s="137"/>
      <c r="AC122" s="53" t="e">
        <f>'Vanity Cabinet Material Cost'!#REF!</f>
        <v>#REF!</v>
      </c>
      <c r="AD122" s="51"/>
      <c r="AE122" s="51" t="e">
        <f>U122-AC122</f>
        <v>#REF!</v>
      </c>
      <c r="AF122" s="65">
        <v>150</v>
      </c>
      <c r="AG122" s="65" t="e">
        <f t="shared" si="204"/>
        <v>#REF!</v>
      </c>
      <c r="AH122" s="64"/>
      <c r="AI122" s="51"/>
      <c r="AJ122" s="51"/>
      <c r="AK122" s="51" t="e">
        <f>(U122*(1+AH122)+AF122)*(1+$AK$5)</f>
        <v>#REF!</v>
      </c>
      <c r="AL122" s="51" t="e">
        <f>AK122*(1-$AL$5)</f>
        <v>#REF!</v>
      </c>
      <c r="AM122" s="53" t="e">
        <f>AL122-U122+AC122</f>
        <v>#REF!</v>
      </c>
      <c r="AN122" s="63" t="e">
        <f>AM122/AL122</f>
        <v>#REF!</v>
      </c>
    </row>
    <row r="123" spans="2:40" x14ac:dyDescent="0.3">
      <c r="B123" s="54"/>
      <c r="C123" s="62"/>
      <c r="D123" s="57"/>
      <c r="E123" s="57"/>
      <c r="F123" s="57"/>
      <c r="G123" s="57"/>
      <c r="H123" s="57"/>
      <c r="I123" s="61"/>
      <c r="J123" s="60"/>
      <c r="K123" s="59"/>
      <c r="L123" s="57"/>
      <c r="M123" s="57"/>
      <c r="N123" s="57"/>
      <c r="O123" s="58"/>
      <c r="P123" s="82"/>
      <c r="Q123" s="82"/>
      <c r="R123" s="88"/>
      <c r="S123" s="82"/>
      <c r="T123" s="143"/>
      <c r="U123" s="56"/>
      <c r="V123" s="56"/>
      <c r="W123" s="103"/>
      <c r="X123" s="56"/>
      <c r="Y123" s="118"/>
      <c r="Z123" s="56"/>
      <c r="AA123" s="111"/>
      <c r="AB123" s="139"/>
      <c r="AC123" s="56"/>
      <c r="AD123" s="56"/>
      <c r="AE123" s="56"/>
      <c r="AG123" s="65"/>
      <c r="AI123" s="82"/>
      <c r="AJ123" s="82"/>
      <c r="AK123" s="46"/>
      <c r="AL123" s="46"/>
      <c r="AM123" s="46"/>
      <c r="AN123" s="63"/>
    </row>
    <row r="124" spans="2:40" x14ac:dyDescent="0.3">
      <c r="B124" s="54"/>
      <c r="C124" s="62"/>
      <c r="D124" s="57"/>
      <c r="E124" s="57"/>
      <c r="F124" s="57"/>
      <c r="G124" s="57"/>
      <c r="H124" s="57"/>
      <c r="I124" s="61"/>
      <c r="J124" s="60"/>
      <c r="K124" s="59"/>
      <c r="L124" s="57"/>
      <c r="M124" s="57"/>
      <c r="N124" s="57"/>
      <c r="O124" s="58"/>
      <c r="P124" s="82"/>
      <c r="Q124" s="82"/>
      <c r="R124" s="88"/>
      <c r="S124" s="82"/>
      <c r="T124" s="143"/>
      <c r="U124" s="56"/>
      <c r="V124" s="56"/>
      <c r="W124" s="103"/>
      <c r="X124" s="56"/>
      <c r="Y124" s="118"/>
      <c r="Z124" s="56"/>
      <c r="AA124" s="111"/>
      <c r="AB124" s="139"/>
      <c r="AC124" s="56"/>
      <c r="AD124" s="56"/>
      <c r="AE124" s="56"/>
      <c r="AI124" s="82"/>
      <c r="AJ124" s="82"/>
      <c r="AK124" s="46"/>
      <c r="AL124" s="46"/>
      <c r="AM124" s="46"/>
      <c r="AN124" s="46"/>
    </row>
    <row r="125" spans="2:40" x14ac:dyDescent="0.3">
      <c r="B125" s="54"/>
      <c r="C125" s="62"/>
      <c r="D125" s="57"/>
      <c r="E125" s="57"/>
      <c r="F125" s="57"/>
      <c r="G125" s="57"/>
      <c r="H125" s="57"/>
      <c r="I125" s="61"/>
      <c r="J125" s="60"/>
      <c r="K125" s="59"/>
      <c r="L125" s="57"/>
      <c r="M125" s="57"/>
      <c r="N125" s="57"/>
      <c r="O125" s="58"/>
      <c r="P125" s="51"/>
      <c r="Q125" s="51"/>
      <c r="R125" s="51"/>
      <c r="S125" s="53"/>
      <c r="T125" s="67"/>
      <c r="U125" s="56"/>
      <c r="V125" s="56"/>
      <c r="W125" s="103"/>
      <c r="X125" s="56"/>
      <c r="Y125" s="118"/>
      <c r="Z125" s="56"/>
      <c r="AA125" s="111"/>
      <c r="AB125" s="139"/>
      <c r="AC125" s="56"/>
      <c r="AD125" s="56"/>
      <c r="AE125" s="56"/>
      <c r="AI125" s="82"/>
      <c r="AJ125" s="82"/>
      <c r="AK125" s="46"/>
      <c r="AL125" s="46"/>
      <c r="AM125" s="46"/>
      <c r="AN125" s="46"/>
    </row>
    <row r="126" spans="2:40" x14ac:dyDescent="0.3">
      <c r="B126" s="46" t="s">
        <v>39</v>
      </c>
      <c r="C126" s="46" t="s">
        <v>24</v>
      </c>
      <c r="D126" s="50" t="s">
        <v>37</v>
      </c>
      <c r="E126" s="57"/>
      <c r="F126" s="50"/>
      <c r="G126" s="49"/>
      <c r="H126" s="49"/>
      <c r="I126" s="48"/>
      <c r="J126" s="47"/>
      <c r="K126" s="52"/>
      <c r="L126" s="49">
        <v>24</v>
      </c>
      <c r="M126" s="49">
        <v>610</v>
      </c>
      <c r="N126" s="49"/>
      <c r="O126" s="55">
        <v>546</v>
      </c>
      <c r="P126" s="51">
        <f>(U126+AF126)*(1+100%)</f>
        <v>102.53180089693515</v>
      </c>
      <c r="Q126" s="51">
        <f t="shared" ref="Q126:Q127" si="211">P126*0.83</f>
        <v>85.101394744456172</v>
      </c>
      <c r="R126" s="51">
        <f t="shared" ref="R126:R127" si="212">P126*0.6</f>
        <v>61.519080538161091</v>
      </c>
      <c r="S126" s="53">
        <f>U126</f>
        <v>51.265900448467576</v>
      </c>
      <c r="T126" s="67"/>
      <c r="U126" s="56">
        <f>M126*O126/(25.4*25.4)/144*'Unit Cost'!$O$6</f>
        <v>51.265900448467576</v>
      </c>
      <c r="V126" s="56"/>
      <c r="W126" s="103"/>
      <c r="X126" s="56"/>
      <c r="Y126" s="118"/>
      <c r="Z126" s="56"/>
      <c r="AA126" s="111"/>
      <c r="AB126" s="139"/>
      <c r="AC126" s="53"/>
      <c r="AD126" s="56"/>
      <c r="AE126" s="56"/>
      <c r="AH126" s="64"/>
      <c r="AI126" s="51"/>
      <c r="AJ126" s="51"/>
      <c r="AK126" s="51">
        <f>(U126*(1+AH126)+AF126)*(1+80%)</f>
        <v>92.278620807241637</v>
      </c>
      <c r="AL126" s="51">
        <f>AK126*(1-$AL$5)</f>
        <v>55.367172484344984</v>
      </c>
      <c r="AM126" s="53">
        <f>AL126-U126+AC126</f>
        <v>4.1012720358774075</v>
      </c>
      <c r="AN126" s="63">
        <f>AM126/AL126</f>
        <v>7.4074074074074098E-2</v>
      </c>
    </row>
    <row r="127" spans="2:40" x14ac:dyDescent="0.3">
      <c r="B127" s="46" t="s">
        <v>40</v>
      </c>
      <c r="C127" s="46" t="s">
        <v>25</v>
      </c>
      <c r="D127" s="50" t="s">
        <v>37</v>
      </c>
      <c r="E127" s="57"/>
      <c r="F127" s="50"/>
      <c r="G127" s="49"/>
      <c r="H127" s="49"/>
      <c r="I127" s="48"/>
      <c r="J127" s="47"/>
      <c r="K127" s="52"/>
      <c r="L127" s="49"/>
      <c r="M127" s="49">
        <v>610</v>
      </c>
      <c r="N127" s="49"/>
      <c r="O127" s="55">
        <v>76</v>
      </c>
      <c r="P127" s="51">
        <f>(U127+AF127)*(1+100%)</f>
        <v>14.271825765873754</v>
      </c>
      <c r="Q127" s="51">
        <f t="shared" si="211"/>
        <v>11.845615385675215</v>
      </c>
      <c r="R127" s="51">
        <f t="shared" si="212"/>
        <v>8.5630954595242521</v>
      </c>
      <c r="S127" s="51">
        <f>U127*2</f>
        <v>14.271825765873754</v>
      </c>
      <c r="T127" s="68"/>
      <c r="U127" s="56">
        <f>M127*O127/(25.4*25.4)/144*'Unit Cost'!$O$6</f>
        <v>7.1359128829368768</v>
      </c>
      <c r="V127" s="56"/>
      <c r="W127" s="103"/>
      <c r="X127" s="56"/>
      <c r="Y127" s="118"/>
      <c r="Z127" s="56"/>
      <c r="AA127" s="111"/>
      <c r="AB127" s="139"/>
      <c r="AC127" s="56"/>
      <c r="AD127" s="56"/>
      <c r="AE127" s="56"/>
      <c r="AH127" s="64"/>
      <c r="AI127" s="51"/>
      <c r="AJ127" s="51"/>
      <c r="AK127" s="51">
        <f>(U127*(1+AH127)+AF127)*(1+$AK$5)</f>
        <v>12.13105190099269</v>
      </c>
      <c r="AL127" s="51">
        <f>AK127*(1-$AL$5)</f>
        <v>7.2786311405956132</v>
      </c>
      <c r="AM127" s="53">
        <f>AL127-U127+AC127</f>
        <v>0.14271825765873647</v>
      </c>
      <c r="AN127" s="63">
        <f>AM127/AL127</f>
        <v>1.9607843137254759E-2</v>
      </c>
    </row>
    <row r="128" spans="2:40" x14ac:dyDescent="0.3">
      <c r="B128" s="54"/>
      <c r="C128" s="62"/>
      <c r="D128" s="57"/>
      <c r="E128" s="57"/>
      <c r="F128" s="57"/>
      <c r="G128" s="57"/>
      <c r="H128" s="57"/>
      <c r="I128" s="61"/>
      <c r="J128" s="60"/>
      <c r="K128" s="59"/>
      <c r="L128" s="57"/>
      <c r="M128" s="57"/>
      <c r="N128" s="57"/>
      <c r="O128" s="58"/>
      <c r="P128" s="82"/>
      <c r="Q128" s="82"/>
      <c r="R128" s="88"/>
      <c r="S128" s="82"/>
      <c r="T128" s="143"/>
      <c r="U128" s="56"/>
      <c r="V128" s="56"/>
      <c r="W128" s="103"/>
      <c r="X128" s="56"/>
      <c r="Y128" s="118"/>
      <c r="Z128" s="56"/>
      <c r="AA128" s="111"/>
      <c r="AB128" s="139"/>
      <c r="AC128" s="56"/>
      <c r="AD128" s="56"/>
      <c r="AE128" s="56"/>
      <c r="AI128" s="82"/>
      <c r="AJ128" s="82"/>
      <c r="AK128" s="46"/>
      <c r="AL128" s="46"/>
      <c r="AM128" s="46"/>
      <c r="AN128" s="46"/>
    </row>
    <row r="129" spans="2:40" x14ac:dyDescent="0.3">
      <c r="B129" s="54"/>
      <c r="C129" s="62"/>
      <c r="D129" s="57"/>
      <c r="E129" s="57"/>
      <c r="F129" s="57"/>
      <c r="G129" s="57"/>
      <c r="H129" s="57"/>
      <c r="I129" s="61"/>
      <c r="J129" s="60"/>
      <c r="K129" s="59"/>
      <c r="L129" s="57"/>
      <c r="M129" s="57"/>
      <c r="N129" s="57"/>
      <c r="O129" s="58"/>
      <c r="P129" s="82"/>
      <c r="Q129" s="82"/>
      <c r="R129" s="88"/>
      <c r="S129" s="82"/>
      <c r="T129" s="143"/>
      <c r="U129" s="56"/>
      <c r="V129" s="56"/>
      <c r="W129" s="103"/>
      <c r="X129" s="56"/>
      <c r="Y129" s="118"/>
      <c r="Z129" s="56"/>
      <c r="AA129" s="111"/>
      <c r="AB129" s="139"/>
      <c r="AC129" s="56"/>
      <c r="AD129" s="56"/>
      <c r="AE129" s="56"/>
      <c r="AI129" s="82"/>
      <c r="AJ129" s="82"/>
      <c r="AK129" s="46"/>
      <c r="AL129" s="46"/>
      <c r="AM129" s="46"/>
      <c r="AN129" s="46"/>
    </row>
    <row r="130" spans="2:40" x14ac:dyDescent="0.3">
      <c r="B130" s="54"/>
      <c r="C130" s="62"/>
      <c r="D130" s="57"/>
      <c r="E130" s="57"/>
      <c r="F130" s="57"/>
      <c r="G130" s="57"/>
      <c r="H130" s="57"/>
      <c r="I130" s="61"/>
      <c r="J130" s="60"/>
      <c r="K130" s="59"/>
      <c r="L130" s="57"/>
      <c r="M130" s="57"/>
      <c r="N130" s="57"/>
      <c r="O130" s="58"/>
      <c r="P130" s="82"/>
      <c r="Q130" s="82"/>
      <c r="R130" s="88"/>
      <c r="S130" s="82"/>
      <c r="T130" s="143"/>
      <c r="U130" s="56"/>
      <c r="V130" s="56"/>
      <c r="W130" s="103"/>
      <c r="X130" s="56"/>
      <c r="Y130" s="118"/>
      <c r="Z130" s="56"/>
      <c r="AA130" s="111"/>
      <c r="AB130" s="139"/>
      <c r="AC130" s="56"/>
      <c r="AD130" s="56"/>
      <c r="AE130" s="56"/>
      <c r="AI130" s="82"/>
      <c r="AJ130" s="82"/>
      <c r="AK130" s="46"/>
      <c r="AL130" s="46"/>
      <c r="AM130" s="46"/>
      <c r="AN130" s="46"/>
    </row>
    <row r="131" spans="2:40" x14ac:dyDescent="0.3">
      <c r="B131" s="54"/>
      <c r="C131" s="62"/>
      <c r="D131" s="57"/>
      <c r="E131" s="57"/>
      <c r="F131" s="57"/>
      <c r="G131" s="57"/>
      <c r="H131" s="57"/>
      <c r="I131" s="61"/>
      <c r="J131" s="60"/>
      <c r="K131" s="59"/>
      <c r="L131" s="57"/>
      <c r="M131" s="57"/>
      <c r="N131" s="57"/>
      <c r="O131" s="58"/>
      <c r="P131" s="82"/>
      <c r="Q131" s="82"/>
      <c r="R131" s="88"/>
      <c r="S131" s="82"/>
      <c r="T131" s="143"/>
      <c r="U131" s="56"/>
      <c r="V131" s="56"/>
      <c r="W131" s="103"/>
      <c r="X131" s="56"/>
      <c r="Y131" s="118"/>
      <c r="Z131" s="56"/>
      <c r="AA131" s="111"/>
      <c r="AB131" s="139"/>
      <c r="AC131" s="56"/>
      <c r="AD131" s="56"/>
      <c r="AE131" s="56"/>
      <c r="AI131" s="82"/>
      <c r="AJ131" s="82"/>
      <c r="AK131" s="46"/>
      <c r="AL131" s="46"/>
      <c r="AM131" s="46"/>
      <c r="AN131" s="46"/>
    </row>
    <row r="132" spans="2:40" x14ac:dyDescent="0.3">
      <c r="B132" s="54"/>
      <c r="C132" s="62"/>
      <c r="D132" s="57"/>
      <c r="E132" s="57"/>
      <c r="F132" s="57"/>
      <c r="G132" s="57"/>
      <c r="H132" s="57"/>
      <c r="I132" s="61"/>
      <c r="J132" s="60"/>
      <c r="K132" s="59"/>
      <c r="L132" s="57"/>
      <c r="M132" s="57"/>
      <c r="N132" s="57"/>
      <c r="O132" s="58"/>
      <c r="P132" s="82"/>
      <c r="Q132" s="82"/>
      <c r="R132" s="88"/>
      <c r="S132" s="82"/>
      <c r="T132" s="143"/>
      <c r="U132" s="56"/>
      <c r="V132" s="56"/>
      <c r="W132" s="103"/>
      <c r="X132" s="56"/>
      <c r="Y132" s="118"/>
      <c r="Z132" s="56"/>
      <c r="AA132" s="111"/>
      <c r="AB132" s="139"/>
      <c r="AC132" s="56"/>
      <c r="AD132" s="56"/>
      <c r="AE132" s="56"/>
      <c r="AI132" s="82"/>
      <c r="AJ132" s="82"/>
      <c r="AK132" s="46"/>
      <c r="AL132" s="46"/>
      <c r="AM132" s="46"/>
      <c r="AN132" s="46"/>
    </row>
    <row r="133" spans="2:40" x14ac:dyDescent="0.3">
      <c r="B133" s="54"/>
      <c r="C133" s="46"/>
      <c r="D133" s="50"/>
      <c r="E133" s="47"/>
      <c r="F133" s="50"/>
      <c r="G133" s="49"/>
      <c r="H133" s="49"/>
      <c r="I133" s="48"/>
      <c r="J133" s="47"/>
      <c r="K133" s="52"/>
      <c r="L133" s="49"/>
      <c r="M133" s="49"/>
      <c r="N133" s="49"/>
      <c r="O133" s="55"/>
      <c r="P133" s="82"/>
      <c r="Q133" s="82"/>
      <c r="R133" s="88"/>
      <c r="S133" s="82"/>
      <c r="T133" s="127"/>
      <c r="U133" s="51"/>
      <c r="V133" s="51"/>
      <c r="W133" s="99"/>
      <c r="X133" s="51"/>
      <c r="Y133" s="114"/>
      <c r="Z133" s="51"/>
      <c r="AA133" s="107"/>
      <c r="AB133" s="137"/>
      <c r="AC133" s="46"/>
      <c r="AD133" s="51"/>
      <c r="AE133" s="51"/>
      <c r="AI133" s="82"/>
      <c r="AJ133" s="82"/>
      <c r="AK133" s="46"/>
      <c r="AL133" s="46"/>
      <c r="AM133" s="46"/>
      <c r="AN133" s="46"/>
    </row>
    <row r="134" spans="2:40" x14ac:dyDescent="0.3">
      <c r="B134" s="54"/>
      <c r="C134" s="46"/>
      <c r="D134" s="47"/>
      <c r="E134" s="47"/>
      <c r="F134" s="50"/>
      <c r="G134" s="49"/>
      <c r="H134" s="49"/>
      <c r="I134" s="48"/>
      <c r="J134" s="47"/>
      <c r="K134" s="52"/>
      <c r="L134" s="49"/>
      <c r="M134" s="49"/>
      <c r="N134" s="49"/>
      <c r="O134" s="48"/>
      <c r="P134" s="82"/>
      <c r="Q134" s="82"/>
      <c r="R134" s="88"/>
      <c r="S134" s="82"/>
      <c r="T134" s="127"/>
      <c r="U134" s="51"/>
      <c r="V134" s="51"/>
      <c r="W134" s="99"/>
      <c r="X134" s="51"/>
      <c r="Y134" s="114"/>
      <c r="Z134" s="51"/>
      <c r="AA134" s="107"/>
      <c r="AB134" s="137"/>
      <c r="AC134" s="46"/>
      <c r="AD134" s="51"/>
      <c r="AE134" s="51"/>
      <c r="AI134" s="82"/>
      <c r="AJ134" s="82"/>
      <c r="AK134" s="46"/>
      <c r="AL134" s="46"/>
      <c r="AM134" s="46"/>
      <c r="AN134" s="46"/>
    </row>
    <row r="135" spans="2:40" x14ac:dyDescent="0.3">
      <c r="B135" s="46"/>
      <c r="C135" s="46"/>
      <c r="D135" s="47"/>
      <c r="E135" s="47"/>
      <c r="F135" s="50"/>
      <c r="G135" s="49"/>
      <c r="H135" s="49"/>
      <c r="I135" s="48"/>
      <c r="J135" s="47"/>
      <c r="K135" s="52"/>
      <c r="L135" s="49"/>
      <c r="M135" s="49"/>
      <c r="N135" s="49"/>
      <c r="O135" s="48"/>
      <c r="P135" s="82"/>
      <c r="Q135" s="82"/>
      <c r="R135" s="88"/>
      <c r="S135" s="82"/>
      <c r="T135" s="127"/>
      <c r="U135" s="51"/>
      <c r="V135" s="51"/>
      <c r="W135" s="99"/>
      <c r="X135" s="51"/>
      <c r="Y135" s="114"/>
      <c r="Z135" s="51"/>
      <c r="AA135" s="107"/>
      <c r="AB135" s="137"/>
      <c r="AC135" s="46"/>
      <c r="AD135" s="51"/>
      <c r="AE135" s="51"/>
      <c r="AI135" s="82"/>
      <c r="AJ135" s="82"/>
      <c r="AK135" s="46"/>
      <c r="AL135" s="46"/>
      <c r="AM135" s="46"/>
      <c r="AN135" s="46"/>
    </row>
    <row r="136" spans="2:40" x14ac:dyDescent="0.3">
      <c r="B136" s="46"/>
      <c r="C136" s="46"/>
      <c r="D136" s="47"/>
      <c r="E136" s="47"/>
      <c r="F136" s="50"/>
      <c r="G136" s="49"/>
      <c r="H136" s="49"/>
      <c r="I136" s="48"/>
      <c r="J136" s="47"/>
      <c r="K136" s="52"/>
      <c r="L136" s="49"/>
      <c r="M136" s="49"/>
      <c r="N136" s="49"/>
      <c r="O136" s="48"/>
      <c r="P136" s="82"/>
      <c r="Q136" s="82"/>
      <c r="R136" s="88"/>
      <c r="S136" s="82"/>
      <c r="T136" s="127"/>
      <c r="U136" s="51"/>
      <c r="V136" s="51"/>
      <c r="W136" s="99"/>
      <c r="X136" s="51"/>
      <c r="Y136" s="114"/>
      <c r="Z136" s="51"/>
      <c r="AA136" s="107"/>
      <c r="AB136" s="137"/>
      <c r="AC136" s="46"/>
      <c r="AD136" s="51"/>
      <c r="AE136" s="51"/>
      <c r="AI136" s="82"/>
      <c r="AJ136" s="82"/>
      <c r="AK136" s="46"/>
      <c r="AL136" s="46"/>
      <c r="AM136" s="46"/>
      <c r="AN136" s="46"/>
    </row>
    <row r="137" spans="2:40" x14ac:dyDescent="0.3">
      <c r="B137" s="54"/>
      <c r="C137" s="46"/>
      <c r="D137" s="47"/>
      <c r="E137" s="47"/>
      <c r="F137" s="50"/>
      <c r="G137" s="49"/>
      <c r="H137" s="49"/>
      <c r="I137" s="48"/>
      <c r="J137" s="47"/>
      <c r="K137" s="52"/>
      <c r="L137" s="49"/>
      <c r="M137" s="49"/>
      <c r="N137" s="49"/>
      <c r="O137" s="48"/>
      <c r="P137" s="82"/>
      <c r="Q137" s="82"/>
      <c r="R137" s="88"/>
      <c r="S137" s="82"/>
      <c r="T137" s="127"/>
      <c r="U137" s="51"/>
      <c r="V137" s="51"/>
      <c r="W137" s="99"/>
      <c r="X137" s="51"/>
      <c r="Y137" s="114"/>
      <c r="Z137" s="51"/>
      <c r="AA137" s="107"/>
      <c r="AB137" s="137"/>
      <c r="AC137" s="46"/>
      <c r="AD137" s="51"/>
      <c r="AE137" s="51"/>
      <c r="AI137" s="82"/>
      <c r="AJ137" s="82"/>
      <c r="AK137" s="46"/>
      <c r="AL137" s="46"/>
      <c r="AM137" s="46"/>
      <c r="AN137" s="46"/>
    </row>
    <row r="138" spans="2:40" x14ac:dyDescent="0.3">
      <c r="B138" s="54"/>
      <c r="C138" s="46"/>
      <c r="D138" s="47"/>
      <c r="E138" s="47"/>
      <c r="F138" s="50"/>
      <c r="G138" s="49"/>
      <c r="H138" s="49"/>
      <c r="I138" s="48"/>
      <c r="J138" s="47"/>
      <c r="K138" s="52"/>
      <c r="L138" s="49"/>
      <c r="M138" s="49"/>
      <c r="N138" s="49"/>
      <c r="O138" s="48"/>
      <c r="P138" s="82"/>
      <c r="Q138" s="82"/>
      <c r="R138" s="88"/>
      <c r="S138" s="82"/>
      <c r="T138" s="127"/>
      <c r="U138" s="51"/>
      <c r="V138" s="51"/>
      <c r="W138" s="99"/>
      <c r="X138" s="51"/>
      <c r="Y138" s="114"/>
      <c r="Z138" s="51"/>
      <c r="AA138" s="107"/>
      <c r="AB138" s="137"/>
      <c r="AC138" s="46"/>
      <c r="AD138" s="51"/>
      <c r="AE138" s="51"/>
      <c r="AI138" s="82"/>
      <c r="AJ138" s="82"/>
      <c r="AK138" s="46"/>
      <c r="AL138" s="46"/>
      <c r="AM138" s="46"/>
      <c r="AN138" s="46"/>
    </row>
    <row r="139" spans="2:40" x14ac:dyDescent="0.3">
      <c r="B139" s="46"/>
      <c r="C139" s="46"/>
      <c r="D139" s="47"/>
      <c r="E139" s="47"/>
      <c r="F139" s="50"/>
      <c r="G139" s="49"/>
      <c r="H139" s="49"/>
      <c r="I139" s="48"/>
      <c r="J139" s="47"/>
      <c r="K139" s="52"/>
      <c r="L139" s="49"/>
      <c r="M139" s="49"/>
      <c r="N139" s="49"/>
      <c r="O139" s="48"/>
      <c r="P139" s="82"/>
      <c r="Q139" s="82"/>
      <c r="R139" s="88"/>
      <c r="S139" s="82"/>
      <c r="T139" s="127"/>
      <c r="U139" s="51"/>
      <c r="V139" s="51"/>
      <c r="W139" s="99"/>
      <c r="X139" s="51"/>
      <c r="Y139" s="114"/>
      <c r="Z139" s="51"/>
      <c r="AA139" s="107"/>
      <c r="AB139" s="137"/>
      <c r="AC139" s="46"/>
      <c r="AD139" s="51"/>
      <c r="AE139" s="51"/>
      <c r="AI139" s="82"/>
      <c r="AJ139" s="82"/>
      <c r="AK139" s="46"/>
      <c r="AL139" s="46"/>
      <c r="AM139" s="46"/>
      <c r="AN139" s="46"/>
    </row>
    <row r="140" spans="2:40" x14ac:dyDescent="0.3">
      <c r="B140" s="54"/>
      <c r="C140" s="46"/>
      <c r="D140" s="47"/>
      <c r="E140" s="47"/>
      <c r="F140" s="50"/>
      <c r="G140" s="49"/>
      <c r="H140" s="49"/>
      <c r="I140" s="48"/>
      <c r="J140" s="47"/>
      <c r="K140" s="52"/>
      <c r="L140" s="49"/>
      <c r="M140" s="49"/>
      <c r="N140" s="49"/>
      <c r="O140" s="48"/>
      <c r="P140" s="82"/>
      <c r="Q140" s="82"/>
      <c r="R140" s="88"/>
      <c r="S140" s="82"/>
      <c r="T140" s="127"/>
      <c r="U140" s="51"/>
      <c r="V140" s="51"/>
      <c r="W140" s="99"/>
      <c r="X140" s="51"/>
      <c r="Y140" s="114"/>
      <c r="Z140" s="51"/>
      <c r="AA140" s="107"/>
      <c r="AB140" s="137"/>
      <c r="AC140" s="46"/>
      <c r="AD140" s="51"/>
      <c r="AE140" s="51"/>
      <c r="AI140" s="82"/>
      <c r="AJ140" s="82"/>
      <c r="AK140" s="46"/>
      <c r="AL140" s="46"/>
      <c r="AM140" s="46"/>
      <c r="AN140" s="46"/>
    </row>
    <row r="141" spans="2:40" x14ac:dyDescent="0.3">
      <c r="B141" s="54"/>
      <c r="C141" s="46"/>
      <c r="D141" s="47"/>
      <c r="E141" s="47"/>
      <c r="F141" s="50"/>
      <c r="G141" s="49"/>
      <c r="H141" s="49"/>
      <c r="I141" s="48"/>
      <c r="J141" s="47"/>
      <c r="K141" s="52"/>
      <c r="L141" s="49"/>
      <c r="M141" s="49"/>
      <c r="N141" s="49"/>
      <c r="O141" s="48"/>
      <c r="P141" s="82"/>
      <c r="Q141" s="82"/>
      <c r="R141" s="88"/>
      <c r="S141" s="82"/>
      <c r="T141" s="127"/>
      <c r="U141" s="51"/>
      <c r="V141" s="51"/>
      <c r="W141" s="99"/>
      <c r="X141" s="51"/>
      <c r="Y141" s="114"/>
      <c r="Z141" s="51"/>
      <c r="AA141" s="107"/>
      <c r="AB141" s="137"/>
      <c r="AC141" s="46"/>
      <c r="AD141" s="51"/>
      <c r="AE141" s="51"/>
      <c r="AI141" s="82"/>
      <c r="AJ141" s="82"/>
      <c r="AK141" s="46"/>
      <c r="AL141" s="46"/>
      <c r="AM141" s="46"/>
      <c r="AN141" s="46"/>
    </row>
    <row r="142" spans="2:40" x14ac:dyDescent="0.3">
      <c r="B142" s="46"/>
      <c r="C142" s="46"/>
      <c r="D142" s="47"/>
      <c r="E142" s="47"/>
      <c r="F142" s="50"/>
      <c r="G142" s="49"/>
      <c r="H142" s="49"/>
      <c r="I142" s="48"/>
      <c r="J142" s="47"/>
      <c r="K142" s="52"/>
      <c r="L142" s="49"/>
      <c r="M142" s="49"/>
      <c r="N142" s="49"/>
      <c r="O142" s="48"/>
      <c r="P142" s="82"/>
      <c r="Q142" s="82"/>
      <c r="R142" s="88"/>
      <c r="S142" s="82"/>
      <c r="T142" s="127"/>
      <c r="U142" s="51"/>
      <c r="V142" s="51"/>
      <c r="W142" s="99"/>
      <c r="X142" s="51"/>
      <c r="Y142" s="114"/>
      <c r="Z142" s="51"/>
      <c r="AA142" s="107"/>
      <c r="AB142" s="137"/>
      <c r="AC142" s="46"/>
      <c r="AD142" s="51"/>
      <c r="AE142" s="51"/>
      <c r="AI142" s="82"/>
      <c r="AJ142" s="82"/>
      <c r="AK142" s="46"/>
      <c r="AL142" s="46"/>
      <c r="AM142" s="46"/>
      <c r="AN142" s="46"/>
    </row>
    <row r="143" spans="2:40" x14ac:dyDescent="0.3">
      <c r="B143" s="54"/>
      <c r="C143" s="46"/>
      <c r="D143" s="47"/>
      <c r="E143" s="47"/>
      <c r="F143" s="50"/>
      <c r="G143" s="49"/>
      <c r="H143" s="49"/>
      <c r="I143" s="48"/>
      <c r="J143" s="47"/>
      <c r="K143" s="52"/>
      <c r="L143" s="49"/>
      <c r="M143" s="49"/>
      <c r="N143" s="49"/>
      <c r="O143" s="48"/>
      <c r="P143" s="82"/>
      <c r="Q143" s="82"/>
      <c r="R143" s="88"/>
      <c r="S143" s="82"/>
      <c r="T143" s="127"/>
      <c r="U143" s="51"/>
      <c r="V143" s="51"/>
      <c r="W143" s="99"/>
      <c r="X143" s="51"/>
      <c r="Y143" s="114"/>
      <c r="Z143" s="51"/>
      <c r="AA143" s="107"/>
      <c r="AB143" s="137"/>
      <c r="AC143" s="46"/>
      <c r="AD143" s="51"/>
      <c r="AE143" s="51"/>
      <c r="AI143" s="82"/>
      <c r="AJ143" s="82"/>
      <c r="AK143" s="46"/>
      <c r="AL143" s="46"/>
      <c r="AM143" s="46"/>
      <c r="AN143" s="46"/>
    </row>
    <row r="144" spans="2:40" x14ac:dyDescent="0.3">
      <c r="B144" s="54"/>
      <c r="C144" s="46"/>
      <c r="D144" s="47"/>
      <c r="E144" s="47"/>
      <c r="F144" s="50"/>
      <c r="G144" s="49"/>
      <c r="H144" s="49"/>
      <c r="I144" s="48"/>
      <c r="J144" s="47"/>
      <c r="K144" s="52"/>
      <c r="L144" s="49"/>
      <c r="M144" s="49"/>
      <c r="N144" s="49"/>
      <c r="O144" s="48"/>
      <c r="P144" s="82"/>
      <c r="Q144" s="82"/>
      <c r="R144" s="88"/>
      <c r="S144" s="82"/>
      <c r="T144" s="127"/>
      <c r="U144" s="51"/>
      <c r="V144" s="51"/>
      <c r="W144" s="99"/>
      <c r="X144" s="51"/>
      <c r="Y144" s="114"/>
      <c r="Z144" s="51"/>
      <c r="AA144" s="107"/>
      <c r="AB144" s="137"/>
      <c r="AC144" s="46"/>
      <c r="AD144" s="51"/>
      <c r="AE144" s="51"/>
      <c r="AI144" s="82"/>
      <c r="AJ144" s="82"/>
      <c r="AK144" s="46"/>
      <c r="AL144" s="46"/>
      <c r="AM144" s="46"/>
      <c r="AN144" s="46"/>
    </row>
    <row r="145" spans="2:40" x14ac:dyDescent="0.3">
      <c r="B145" s="46"/>
      <c r="C145" s="46"/>
      <c r="D145" s="47"/>
      <c r="E145" s="47"/>
      <c r="F145" s="50"/>
      <c r="G145" s="49"/>
      <c r="H145" s="49"/>
      <c r="I145" s="48"/>
      <c r="J145" s="47"/>
      <c r="K145" s="52"/>
      <c r="L145" s="49"/>
      <c r="M145" s="49"/>
      <c r="N145" s="49"/>
      <c r="O145" s="48"/>
      <c r="P145" s="82"/>
      <c r="Q145" s="82"/>
      <c r="R145" s="88"/>
      <c r="S145" s="82"/>
      <c r="T145" s="127"/>
      <c r="U145" s="51"/>
      <c r="V145" s="51"/>
      <c r="W145" s="99"/>
      <c r="X145" s="51"/>
      <c r="Y145" s="114"/>
      <c r="Z145" s="51"/>
      <c r="AA145" s="107"/>
      <c r="AB145" s="137"/>
      <c r="AC145" s="46"/>
      <c r="AD145" s="51"/>
      <c r="AE145" s="51"/>
      <c r="AI145" s="82"/>
      <c r="AJ145" s="82"/>
      <c r="AK145" s="46"/>
      <c r="AL145" s="46"/>
      <c r="AM145" s="46"/>
      <c r="AN145" s="46"/>
    </row>
    <row r="146" spans="2:40" x14ac:dyDescent="0.3">
      <c r="B146" s="46"/>
      <c r="C146" s="46"/>
      <c r="D146" s="47"/>
      <c r="E146" s="47"/>
      <c r="F146" s="50"/>
      <c r="G146" s="49"/>
      <c r="H146" s="49"/>
      <c r="I146" s="48"/>
      <c r="J146" s="47"/>
      <c r="K146" s="52"/>
      <c r="L146" s="49"/>
      <c r="M146" s="49"/>
      <c r="N146" s="49"/>
      <c r="O146" s="48"/>
      <c r="P146" s="82"/>
      <c r="Q146" s="82"/>
      <c r="R146" s="88"/>
      <c r="S146" s="82"/>
      <c r="T146" s="127"/>
      <c r="U146" s="51"/>
      <c r="V146" s="51"/>
      <c r="W146" s="99"/>
      <c r="X146" s="51"/>
      <c r="Y146" s="114"/>
      <c r="Z146" s="51"/>
      <c r="AA146" s="107"/>
      <c r="AB146" s="137"/>
      <c r="AC146" s="46"/>
      <c r="AD146" s="51"/>
      <c r="AE146" s="51"/>
      <c r="AI146" s="82"/>
      <c r="AJ146" s="82"/>
      <c r="AK146" s="46"/>
      <c r="AL146" s="46"/>
      <c r="AM146" s="46"/>
      <c r="AN146" s="46"/>
    </row>
    <row r="147" spans="2:40" x14ac:dyDescent="0.3">
      <c r="B147" s="46"/>
      <c r="C147" s="46"/>
      <c r="D147" s="47"/>
      <c r="E147" s="47"/>
      <c r="F147" s="50"/>
      <c r="G147" s="49"/>
      <c r="H147" s="49"/>
      <c r="I147" s="48"/>
      <c r="J147" s="47"/>
      <c r="K147" s="52"/>
      <c r="L147" s="49"/>
      <c r="M147" s="49"/>
      <c r="N147" s="49"/>
      <c r="O147" s="48"/>
      <c r="P147" s="82"/>
      <c r="Q147" s="82"/>
      <c r="R147" s="88"/>
      <c r="S147" s="82"/>
      <c r="T147" s="127"/>
      <c r="U147" s="51"/>
      <c r="V147" s="51"/>
      <c r="W147" s="99"/>
      <c r="X147" s="51"/>
      <c r="Y147" s="114"/>
      <c r="Z147" s="51"/>
      <c r="AA147" s="107"/>
      <c r="AB147" s="137"/>
      <c r="AC147" s="46"/>
      <c r="AD147" s="51"/>
      <c r="AE147" s="51"/>
      <c r="AI147" s="82"/>
      <c r="AJ147" s="82"/>
      <c r="AK147" s="46"/>
      <c r="AL147" s="46"/>
      <c r="AM147" s="46"/>
      <c r="AN147" s="46"/>
    </row>
    <row r="148" spans="2:40" x14ac:dyDescent="0.3">
      <c r="B148" s="46"/>
      <c r="C148" s="46"/>
      <c r="D148" s="47"/>
      <c r="E148" s="47"/>
      <c r="F148" s="50"/>
      <c r="G148" s="49"/>
      <c r="H148" s="49"/>
      <c r="I148" s="48"/>
      <c r="J148" s="47"/>
      <c r="K148" s="52"/>
      <c r="L148" s="49"/>
      <c r="M148" s="49"/>
      <c r="N148" s="49"/>
      <c r="O148" s="48"/>
      <c r="P148" s="82"/>
      <c r="Q148" s="82"/>
      <c r="R148" s="88"/>
      <c r="S148" s="82"/>
      <c r="T148" s="127"/>
      <c r="U148" s="51"/>
      <c r="V148" s="51"/>
      <c r="W148" s="99"/>
      <c r="X148" s="51"/>
      <c r="Y148" s="114"/>
      <c r="Z148" s="51"/>
      <c r="AA148" s="107"/>
      <c r="AB148" s="137"/>
      <c r="AC148" s="46"/>
      <c r="AD148" s="51"/>
      <c r="AE148" s="51"/>
      <c r="AI148" s="82"/>
      <c r="AJ148" s="82"/>
      <c r="AK148" s="46"/>
      <c r="AL148" s="46"/>
      <c r="AM148" s="46"/>
      <c r="AN148" s="46"/>
    </row>
    <row r="149" spans="2:40" x14ac:dyDescent="0.3">
      <c r="B149" s="46"/>
      <c r="C149" s="46"/>
      <c r="D149" s="47"/>
      <c r="E149" s="47"/>
      <c r="F149" s="50"/>
      <c r="G149" s="49"/>
      <c r="H149" s="49"/>
      <c r="I149" s="48"/>
      <c r="J149" s="47"/>
      <c r="K149" s="52"/>
      <c r="L149" s="49"/>
      <c r="M149" s="49"/>
      <c r="N149" s="49"/>
      <c r="O149" s="48"/>
      <c r="P149" s="82"/>
      <c r="Q149" s="82"/>
      <c r="R149" s="88"/>
      <c r="S149" s="82"/>
      <c r="T149" s="127"/>
      <c r="U149" s="53"/>
      <c r="V149" s="53"/>
      <c r="W149" s="104"/>
      <c r="X149" s="53"/>
      <c r="Y149" s="119"/>
      <c r="Z149" s="53"/>
      <c r="AA149" s="112"/>
      <c r="AB149" s="140"/>
      <c r="AC149" s="46"/>
      <c r="AD149" s="53"/>
      <c r="AE149" s="53"/>
      <c r="AI149" s="82"/>
      <c r="AJ149" s="82"/>
      <c r="AK149" s="46"/>
      <c r="AL149" s="46"/>
      <c r="AM149" s="46"/>
      <c r="AN149" s="46"/>
    </row>
    <row r="150" spans="2:40" x14ac:dyDescent="0.3">
      <c r="B150" s="46"/>
      <c r="C150" s="46"/>
      <c r="D150" s="47"/>
      <c r="E150" s="47"/>
      <c r="F150" s="50"/>
      <c r="G150" s="49"/>
      <c r="H150" s="49"/>
      <c r="I150" s="48"/>
      <c r="J150" s="47"/>
      <c r="K150" s="52"/>
      <c r="L150" s="49"/>
      <c r="M150" s="49"/>
      <c r="N150" s="49"/>
      <c r="O150" s="48"/>
      <c r="P150" s="82"/>
      <c r="Q150" s="82"/>
      <c r="R150" s="88"/>
      <c r="S150" s="82"/>
      <c r="T150" s="127"/>
      <c r="U150" s="53"/>
      <c r="V150" s="53"/>
      <c r="W150" s="104"/>
      <c r="X150" s="53"/>
      <c r="Y150" s="119"/>
      <c r="Z150" s="53"/>
      <c r="AA150" s="112"/>
      <c r="AB150" s="140"/>
      <c r="AC150" s="46"/>
      <c r="AD150" s="53"/>
      <c r="AE150" s="53"/>
      <c r="AI150" s="82"/>
      <c r="AJ150" s="82"/>
      <c r="AK150" s="46"/>
      <c r="AL150" s="46"/>
      <c r="AM150" s="46"/>
      <c r="AN150" s="46"/>
    </row>
    <row r="151" spans="2:40" x14ac:dyDescent="0.3">
      <c r="B151" s="46"/>
      <c r="C151" s="46"/>
      <c r="D151" s="47"/>
      <c r="E151" s="47"/>
      <c r="F151" s="50"/>
      <c r="G151" s="49"/>
      <c r="H151" s="49"/>
      <c r="I151" s="48"/>
      <c r="J151" s="47"/>
      <c r="K151" s="52"/>
      <c r="L151" s="49"/>
      <c r="M151" s="49"/>
      <c r="N151" s="49"/>
      <c r="O151" s="48"/>
      <c r="P151" s="82"/>
      <c r="Q151" s="82"/>
      <c r="R151" s="88"/>
      <c r="S151" s="82"/>
      <c r="T151" s="127"/>
      <c r="U151" s="53"/>
      <c r="V151" s="53"/>
      <c r="W151" s="104"/>
      <c r="X151" s="53"/>
      <c r="Y151" s="119"/>
      <c r="Z151" s="53"/>
      <c r="AA151" s="112"/>
      <c r="AB151" s="140"/>
      <c r="AC151" s="46"/>
      <c r="AD151" s="53"/>
      <c r="AE151" s="53"/>
      <c r="AI151" s="82"/>
      <c r="AJ151" s="82"/>
      <c r="AK151" s="46"/>
      <c r="AL151" s="46"/>
      <c r="AM151" s="46"/>
      <c r="AN151" s="46"/>
    </row>
    <row r="152" spans="2:40" x14ac:dyDescent="0.3">
      <c r="B152" s="46"/>
      <c r="C152" s="46"/>
      <c r="D152" s="47"/>
      <c r="E152" s="47"/>
      <c r="F152" s="50"/>
      <c r="G152" s="49"/>
      <c r="H152" s="49"/>
      <c r="I152" s="48"/>
      <c r="J152" s="47"/>
      <c r="K152" s="52"/>
      <c r="L152" s="49"/>
      <c r="M152" s="49"/>
      <c r="N152" s="49"/>
      <c r="O152" s="48"/>
      <c r="P152" s="82"/>
      <c r="Q152" s="82"/>
      <c r="R152" s="88"/>
      <c r="S152" s="82"/>
      <c r="T152" s="127"/>
      <c r="U152" s="51"/>
      <c r="V152" s="51"/>
      <c r="W152" s="99"/>
      <c r="X152" s="51"/>
      <c r="Y152" s="114"/>
      <c r="Z152" s="51"/>
      <c r="AA152" s="107"/>
      <c r="AB152" s="137"/>
      <c r="AC152" s="46"/>
      <c r="AD152" s="51"/>
      <c r="AE152" s="51"/>
      <c r="AI152" s="82"/>
      <c r="AJ152" s="82"/>
      <c r="AK152" s="46"/>
      <c r="AL152" s="46"/>
      <c r="AM152" s="46"/>
      <c r="AN152" s="46"/>
    </row>
    <row r="153" spans="2:40" x14ac:dyDescent="0.3">
      <c r="B153" s="46"/>
      <c r="C153" s="46"/>
      <c r="D153" s="47"/>
      <c r="E153" s="47"/>
      <c r="F153" s="50"/>
      <c r="G153" s="49"/>
      <c r="H153" s="49"/>
      <c r="I153" s="48"/>
      <c r="J153" s="47"/>
      <c r="K153" s="52"/>
      <c r="L153" s="49"/>
      <c r="M153" s="49"/>
      <c r="N153" s="49"/>
      <c r="O153" s="48"/>
      <c r="P153" s="82"/>
      <c r="Q153" s="82"/>
      <c r="R153" s="88"/>
      <c r="S153" s="82"/>
      <c r="T153" s="127"/>
      <c r="U153" s="51"/>
      <c r="V153" s="51"/>
      <c r="W153" s="99"/>
      <c r="X153" s="51"/>
      <c r="Y153" s="114"/>
      <c r="Z153" s="51"/>
      <c r="AA153" s="107"/>
      <c r="AB153" s="137"/>
      <c r="AC153" s="46"/>
      <c r="AD153" s="51"/>
      <c r="AE153" s="51"/>
      <c r="AI153" s="82"/>
      <c r="AJ153" s="82"/>
      <c r="AK153" s="46"/>
      <c r="AL153" s="46"/>
      <c r="AM153" s="46"/>
      <c r="AN153" s="46"/>
    </row>
    <row r="154" spans="2:40" x14ac:dyDescent="0.3">
      <c r="B154" s="46"/>
      <c r="C154" s="46"/>
      <c r="D154" s="47"/>
      <c r="E154" s="47"/>
      <c r="F154" s="50"/>
      <c r="G154" s="49"/>
      <c r="H154" s="49"/>
      <c r="I154" s="48"/>
      <c r="J154" s="47"/>
      <c r="K154" s="52"/>
      <c r="L154" s="49"/>
      <c r="M154" s="49"/>
      <c r="N154" s="49"/>
      <c r="O154" s="48"/>
      <c r="P154" s="82"/>
      <c r="Q154" s="82"/>
      <c r="R154" s="88"/>
      <c r="S154" s="82"/>
      <c r="T154" s="127"/>
      <c r="U154" s="51"/>
      <c r="V154" s="51"/>
      <c r="W154" s="99"/>
      <c r="X154" s="51"/>
      <c r="Y154" s="114"/>
      <c r="Z154" s="51"/>
      <c r="AA154" s="107"/>
      <c r="AB154" s="137"/>
      <c r="AC154" s="46"/>
      <c r="AD154" s="51"/>
      <c r="AE154" s="51"/>
      <c r="AI154" s="82"/>
      <c r="AJ154" s="82"/>
      <c r="AK154" s="46"/>
      <c r="AL154" s="46"/>
      <c r="AM154" s="46"/>
      <c r="AN154" s="46"/>
    </row>
    <row r="155" spans="2:40" x14ac:dyDescent="0.3">
      <c r="B155" s="46"/>
      <c r="C155" s="46"/>
      <c r="D155" s="47"/>
      <c r="E155" s="47"/>
      <c r="F155" s="50"/>
      <c r="G155" s="49"/>
      <c r="H155" s="49"/>
      <c r="I155" s="48"/>
      <c r="J155" s="47"/>
      <c r="K155" s="52"/>
      <c r="L155" s="49"/>
      <c r="M155" s="49"/>
      <c r="N155" s="49"/>
      <c r="O155" s="48"/>
      <c r="P155" s="82"/>
      <c r="Q155" s="82"/>
      <c r="R155" s="88"/>
      <c r="S155" s="82"/>
      <c r="T155" s="127"/>
      <c r="U155" s="51"/>
      <c r="V155" s="51"/>
      <c r="W155" s="99"/>
      <c r="X155" s="51"/>
      <c r="Y155" s="114"/>
      <c r="Z155" s="51"/>
      <c r="AA155" s="107"/>
      <c r="AB155" s="137"/>
      <c r="AC155" s="46"/>
      <c r="AD155" s="51"/>
      <c r="AE155" s="51"/>
      <c r="AI155" s="82"/>
      <c r="AJ155" s="82"/>
      <c r="AK155" s="46"/>
      <c r="AL155" s="46"/>
      <c r="AM155" s="46"/>
      <c r="AN155" s="46"/>
    </row>
    <row r="156" spans="2:40" x14ac:dyDescent="0.3">
      <c r="B156" s="46"/>
      <c r="C156" s="46"/>
      <c r="D156" s="47"/>
      <c r="E156" s="47"/>
      <c r="F156" s="50"/>
      <c r="G156" s="49"/>
      <c r="H156" s="49"/>
      <c r="I156" s="48"/>
      <c r="J156" s="47"/>
      <c r="K156" s="49"/>
      <c r="L156" s="49"/>
      <c r="M156" s="49"/>
      <c r="N156" s="49"/>
      <c r="O156" s="48"/>
      <c r="P156" s="82"/>
      <c r="Q156" s="82"/>
      <c r="R156" s="88"/>
      <c r="S156" s="82"/>
      <c r="T156" s="127"/>
      <c r="U156" s="46"/>
      <c r="V156" s="92"/>
      <c r="W156" s="105"/>
      <c r="X156" s="92"/>
      <c r="Y156" s="120"/>
      <c r="Z156" s="92"/>
      <c r="AA156" s="96"/>
      <c r="AB156" s="97"/>
      <c r="AC156" s="46"/>
      <c r="AD156" s="92"/>
      <c r="AE156" s="82"/>
      <c r="AI156" s="82"/>
      <c r="AJ156" s="82"/>
      <c r="AK156" s="46"/>
      <c r="AL156" s="46"/>
      <c r="AM156" s="46"/>
      <c r="AN156" s="46"/>
    </row>
    <row r="157" spans="2:40" x14ac:dyDescent="0.3">
      <c r="B157" s="46"/>
      <c r="C157" s="46"/>
      <c r="D157" s="47"/>
      <c r="E157" s="47"/>
      <c r="F157" s="50"/>
      <c r="G157" s="49"/>
      <c r="H157" s="49"/>
      <c r="I157" s="48"/>
      <c r="J157" s="47"/>
      <c r="K157" s="52"/>
      <c r="L157" s="49"/>
      <c r="M157" s="49"/>
      <c r="N157" s="49"/>
      <c r="O157" s="48"/>
      <c r="P157" s="82"/>
      <c r="Q157" s="82"/>
      <c r="R157" s="88"/>
      <c r="S157" s="82"/>
      <c r="T157" s="127"/>
      <c r="U157" s="51"/>
      <c r="V157" s="51"/>
      <c r="W157" s="99"/>
      <c r="X157" s="51"/>
      <c r="Y157" s="114"/>
      <c r="Z157" s="51"/>
      <c r="AA157" s="107"/>
      <c r="AB157" s="137"/>
      <c r="AC157" s="46"/>
      <c r="AD157" s="51"/>
      <c r="AE157" s="51"/>
      <c r="AI157" s="82"/>
      <c r="AJ157" s="82"/>
      <c r="AK157" s="46"/>
      <c r="AL157" s="46"/>
      <c r="AM157" s="46"/>
      <c r="AN157" s="46"/>
    </row>
    <row r="158" spans="2:40" x14ac:dyDescent="0.3">
      <c r="B158" s="46"/>
      <c r="C158" s="46"/>
      <c r="D158" s="47"/>
      <c r="E158" s="47"/>
      <c r="F158" s="50"/>
      <c r="G158" s="49"/>
      <c r="H158" s="49"/>
      <c r="I158" s="48"/>
      <c r="J158" s="47"/>
      <c r="K158" s="49"/>
      <c r="L158" s="49"/>
      <c r="M158" s="49"/>
      <c r="N158" s="49"/>
      <c r="O158" s="48"/>
      <c r="P158" s="82"/>
      <c r="Q158" s="82"/>
      <c r="R158" s="88"/>
      <c r="S158" s="82"/>
      <c r="T158" s="127"/>
      <c r="U158" s="46"/>
      <c r="V158" s="92"/>
      <c r="W158" s="105"/>
      <c r="X158" s="92"/>
      <c r="Y158" s="120"/>
      <c r="Z158" s="92"/>
      <c r="AA158" s="96"/>
      <c r="AB158" s="97"/>
      <c r="AC158" s="46"/>
      <c r="AD158" s="92"/>
      <c r="AE158" s="82"/>
      <c r="AI158" s="82"/>
      <c r="AJ158" s="82"/>
      <c r="AK158" s="46"/>
      <c r="AL158" s="46"/>
      <c r="AM158" s="46"/>
      <c r="AN158" s="46"/>
    </row>
    <row r="159" spans="2:40" x14ac:dyDescent="0.3">
      <c r="B159" s="46"/>
      <c r="C159" s="46"/>
      <c r="D159" s="47"/>
      <c r="E159" s="47"/>
      <c r="F159" s="50"/>
      <c r="G159" s="49"/>
      <c r="H159" s="49"/>
      <c r="I159" s="48"/>
      <c r="J159" s="47"/>
      <c r="K159" s="49"/>
      <c r="L159" s="49"/>
      <c r="M159" s="49"/>
      <c r="N159" s="49"/>
      <c r="O159" s="48"/>
      <c r="P159" s="82"/>
      <c r="Q159" s="82"/>
      <c r="R159" s="88"/>
      <c r="S159" s="82"/>
      <c r="T159" s="127"/>
      <c r="U159" s="46"/>
      <c r="V159" s="92"/>
      <c r="W159" s="105"/>
      <c r="X159" s="92"/>
      <c r="Y159" s="120"/>
      <c r="Z159" s="92"/>
      <c r="AA159" s="96"/>
      <c r="AB159" s="97"/>
      <c r="AC159" s="46"/>
      <c r="AD159" s="92"/>
      <c r="AE159" s="82"/>
      <c r="AI159" s="82"/>
      <c r="AJ159" s="82"/>
      <c r="AK159" s="46"/>
      <c r="AL159" s="46"/>
      <c r="AM159" s="46"/>
      <c r="AN159" s="46"/>
    </row>
    <row r="160" spans="2:40" x14ac:dyDescent="0.3">
      <c r="B160" s="46"/>
      <c r="C160" s="46"/>
      <c r="D160" s="47"/>
      <c r="E160" s="47"/>
      <c r="F160" s="50"/>
      <c r="G160" s="49"/>
      <c r="H160" s="49"/>
      <c r="I160" s="48"/>
      <c r="J160" s="47"/>
      <c r="K160" s="49"/>
      <c r="L160" s="49"/>
      <c r="M160" s="49"/>
      <c r="N160" s="49"/>
      <c r="O160" s="48"/>
      <c r="P160" s="82"/>
      <c r="Q160" s="82"/>
      <c r="R160" s="88"/>
      <c r="S160" s="82"/>
      <c r="T160" s="127"/>
      <c r="U160" s="46"/>
      <c r="V160" s="92"/>
      <c r="W160" s="105"/>
      <c r="X160" s="92"/>
      <c r="Y160" s="120"/>
      <c r="Z160" s="92"/>
      <c r="AA160" s="96"/>
      <c r="AB160" s="97"/>
      <c r="AC160" s="46"/>
      <c r="AD160" s="92"/>
      <c r="AE160" s="82"/>
      <c r="AI160" s="82"/>
      <c r="AJ160" s="82"/>
      <c r="AK160" s="46"/>
      <c r="AL160" s="46"/>
      <c r="AM160" s="46"/>
      <c r="AN160" s="46"/>
    </row>
    <row r="161" spans="2:40" x14ac:dyDescent="0.3">
      <c r="B161" s="46"/>
      <c r="C161" s="46"/>
      <c r="D161" s="47"/>
      <c r="E161" s="47"/>
      <c r="F161" s="50"/>
      <c r="G161" s="49"/>
      <c r="H161" s="49"/>
      <c r="I161" s="48"/>
      <c r="J161" s="47"/>
      <c r="K161" s="49"/>
      <c r="L161" s="49"/>
      <c r="M161" s="49"/>
      <c r="N161" s="49"/>
      <c r="O161" s="48"/>
      <c r="P161" s="82"/>
      <c r="Q161" s="82"/>
      <c r="R161" s="88"/>
      <c r="S161" s="82"/>
      <c r="T161" s="127"/>
      <c r="U161" s="46"/>
      <c r="V161" s="92"/>
      <c r="W161" s="105"/>
      <c r="X161" s="92"/>
      <c r="Y161" s="120"/>
      <c r="Z161" s="92"/>
      <c r="AA161" s="96"/>
      <c r="AB161" s="97"/>
      <c r="AC161" s="46"/>
      <c r="AD161" s="92"/>
      <c r="AE161" s="82"/>
      <c r="AI161" s="82"/>
      <c r="AJ161" s="82"/>
      <c r="AK161" s="46"/>
      <c r="AL161" s="46"/>
      <c r="AM161" s="46"/>
      <c r="AN161" s="46"/>
    </row>
    <row r="162" spans="2:40" x14ac:dyDescent="0.3">
      <c r="B162" s="46"/>
      <c r="C162" s="46"/>
      <c r="D162" s="47"/>
      <c r="E162" s="47"/>
      <c r="F162" s="50"/>
      <c r="G162" s="49"/>
      <c r="H162" s="49"/>
      <c r="I162" s="48"/>
      <c r="J162" s="47"/>
      <c r="K162" s="49"/>
      <c r="L162" s="49"/>
      <c r="M162" s="49"/>
      <c r="N162" s="49"/>
      <c r="O162" s="48"/>
      <c r="P162" s="82"/>
      <c r="Q162" s="82"/>
      <c r="R162" s="88"/>
      <c r="S162" s="82"/>
      <c r="T162" s="127"/>
      <c r="U162" s="46"/>
      <c r="V162" s="92"/>
      <c r="W162" s="105"/>
      <c r="X162" s="92"/>
      <c r="Y162" s="120"/>
      <c r="Z162" s="92"/>
      <c r="AA162" s="96"/>
      <c r="AB162" s="97"/>
      <c r="AC162" s="46"/>
      <c r="AD162" s="92"/>
      <c r="AE162" s="82"/>
      <c r="AI162" s="82"/>
      <c r="AJ162" s="82"/>
      <c r="AK162" s="46"/>
      <c r="AL162" s="46"/>
      <c r="AM162" s="46"/>
      <c r="AN162" s="46"/>
    </row>
    <row r="163" spans="2:40" x14ac:dyDescent="0.3">
      <c r="B163" s="46"/>
      <c r="C163" s="46"/>
      <c r="D163" s="47"/>
      <c r="E163" s="47"/>
      <c r="F163" s="50"/>
      <c r="G163" s="49"/>
      <c r="H163" s="49"/>
      <c r="I163" s="48"/>
      <c r="J163" s="47"/>
      <c r="K163" s="49"/>
      <c r="L163" s="49"/>
      <c r="M163" s="49"/>
      <c r="N163" s="49"/>
      <c r="O163" s="48"/>
      <c r="P163" s="82"/>
      <c r="Q163" s="82"/>
      <c r="R163" s="88"/>
      <c r="S163" s="82"/>
      <c r="T163" s="127"/>
      <c r="U163" s="46"/>
      <c r="V163" s="92"/>
      <c r="W163" s="105"/>
      <c r="X163" s="92"/>
      <c r="Y163" s="120"/>
      <c r="Z163" s="92"/>
      <c r="AA163" s="96"/>
      <c r="AB163" s="97"/>
      <c r="AC163" s="46"/>
      <c r="AD163" s="92"/>
      <c r="AE163" s="82"/>
      <c r="AI163" s="82"/>
      <c r="AJ163" s="82"/>
      <c r="AK163" s="46"/>
      <c r="AL163" s="46"/>
      <c r="AM163" s="46"/>
      <c r="AN163" s="46"/>
    </row>
    <row r="164" spans="2:40" x14ac:dyDescent="0.3">
      <c r="B164" s="46"/>
      <c r="C164" s="46"/>
      <c r="D164" s="47"/>
      <c r="E164" s="47"/>
      <c r="F164" s="50"/>
      <c r="G164" s="49"/>
      <c r="H164" s="49"/>
      <c r="I164" s="48"/>
      <c r="J164" s="47"/>
      <c r="K164" s="49"/>
      <c r="L164" s="49"/>
      <c r="M164" s="49"/>
      <c r="N164" s="49"/>
      <c r="O164" s="48"/>
      <c r="P164" s="82"/>
      <c r="Q164" s="82"/>
      <c r="R164" s="88"/>
      <c r="S164" s="82"/>
      <c r="T164" s="127"/>
      <c r="U164" s="46"/>
      <c r="V164" s="92"/>
      <c r="W164" s="105"/>
      <c r="X164" s="92"/>
      <c r="Y164" s="120"/>
      <c r="Z164" s="92"/>
      <c r="AA164" s="96"/>
      <c r="AB164" s="97"/>
      <c r="AC164" s="46"/>
      <c r="AD164" s="92"/>
      <c r="AE164" s="82"/>
      <c r="AI164" s="82"/>
      <c r="AJ164" s="82"/>
      <c r="AK164" s="46"/>
      <c r="AL164" s="46"/>
      <c r="AM164" s="46"/>
      <c r="AN164" s="46"/>
    </row>
    <row r="165" spans="2:40" x14ac:dyDescent="0.3">
      <c r="B165" s="46"/>
      <c r="C165" s="46"/>
      <c r="D165" s="47"/>
      <c r="E165" s="47"/>
      <c r="F165" s="50"/>
      <c r="G165" s="49"/>
      <c r="H165" s="49"/>
      <c r="I165" s="48"/>
      <c r="J165" s="47"/>
      <c r="K165" s="49"/>
      <c r="L165" s="49"/>
      <c r="M165" s="49"/>
      <c r="N165" s="49"/>
      <c r="O165" s="48"/>
      <c r="P165" s="82"/>
      <c r="Q165" s="82"/>
      <c r="R165" s="88"/>
      <c r="S165" s="82"/>
      <c r="T165" s="127"/>
      <c r="U165" s="46"/>
      <c r="V165" s="92"/>
      <c r="W165" s="105"/>
      <c r="X165" s="92"/>
      <c r="Y165" s="120"/>
      <c r="Z165" s="92"/>
      <c r="AA165" s="96"/>
      <c r="AB165" s="97"/>
      <c r="AC165" s="46"/>
      <c r="AD165" s="92"/>
      <c r="AE165" s="82"/>
      <c r="AI165" s="82"/>
      <c r="AJ165" s="82"/>
      <c r="AK165" s="46"/>
      <c r="AL165" s="46"/>
      <c r="AM165" s="46"/>
      <c r="AN165" s="46"/>
    </row>
    <row r="166" spans="2:40" x14ac:dyDescent="0.3">
      <c r="B166" s="46"/>
      <c r="C166" s="46"/>
      <c r="D166" s="47"/>
      <c r="E166" s="47"/>
      <c r="F166" s="50"/>
      <c r="G166" s="49"/>
      <c r="H166" s="49"/>
      <c r="I166" s="48"/>
      <c r="J166" s="47"/>
      <c r="K166" s="49"/>
      <c r="L166" s="49"/>
      <c r="M166" s="49"/>
      <c r="N166" s="49"/>
      <c r="O166" s="48"/>
      <c r="P166" s="82"/>
      <c r="Q166" s="82"/>
      <c r="R166" s="88"/>
      <c r="S166" s="82"/>
      <c r="T166" s="127"/>
      <c r="U166" s="46"/>
      <c r="V166" s="92"/>
      <c r="W166" s="105"/>
      <c r="X166" s="92"/>
      <c r="Y166" s="120"/>
      <c r="Z166" s="92"/>
      <c r="AA166" s="96"/>
      <c r="AB166" s="97"/>
      <c r="AC166" s="46"/>
      <c r="AD166" s="92"/>
      <c r="AE166" s="82"/>
      <c r="AI166" s="82"/>
      <c r="AJ166" s="82"/>
      <c r="AK166" s="46"/>
      <c r="AL166" s="46"/>
      <c r="AM166" s="46"/>
      <c r="AN166" s="46"/>
    </row>
    <row r="167" spans="2:40" x14ac:dyDescent="0.3">
      <c r="B167" s="46"/>
      <c r="C167" s="46"/>
      <c r="D167" s="47"/>
      <c r="E167" s="47"/>
      <c r="F167" s="50"/>
      <c r="G167" s="49"/>
      <c r="H167" s="49"/>
      <c r="I167" s="48"/>
      <c r="J167" s="47"/>
      <c r="K167" s="49"/>
      <c r="L167" s="49"/>
      <c r="M167" s="49"/>
      <c r="N167" s="49"/>
      <c r="O167" s="48"/>
      <c r="P167" s="82"/>
      <c r="Q167" s="82"/>
      <c r="R167" s="88"/>
      <c r="S167" s="82"/>
      <c r="T167" s="127"/>
      <c r="U167" s="46"/>
      <c r="V167" s="92"/>
      <c r="W167" s="105"/>
      <c r="X167" s="92"/>
      <c r="Y167" s="120"/>
      <c r="Z167" s="92"/>
      <c r="AA167" s="96"/>
      <c r="AB167" s="97"/>
      <c r="AC167" s="46"/>
      <c r="AD167" s="92"/>
      <c r="AE167" s="82"/>
      <c r="AI167" s="82"/>
      <c r="AJ167" s="82"/>
      <c r="AK167" s="46"/>
      <c r="AL167" s="46"/>
      <c r="AM167" s="46"/>
      <c r="AN167" s="46"/>
    </row>
    <row r="168" spans="2:40" x14ac:dyDescent="0.3">
      <c r="B168" s="46"/>
      <c r="C168" s="46"/>
      <c r="D168" s="47"/>
      <c r="E168" s="47"/>
      <c r="F168" s="50"/>
      <c r="G168" s="49"/>
      <c r="H168" s="49"/>
      <c r="I168" s="48"/>
      <c r="J168" s="47"/>
      <c r="K168" s="49"/>
      <c r="L168" s="49"/>
      <c r="M168" s="49"/>
      <c r="N168" s="49"/>
      <c r="O168" s="48"/>
      <c r="P168" s="82"/>
      <c r="Q168" s="82"/>
      <c r="R168" s="88"/>
      <c r="S168" s="82"/>
      <c r="T168" s="127"/>
      <c r="U168" s="46"/>
      <c r="V168" s="92"/>
      <c r="W168" s="105"/>
      <c r="X168" s="92"/>
      <c r="Y168" s="120"/>
      <c r="Z168" s="92"/>
      <c r="AA168" s="96"/>
      <c r="AB168" s="97"/>
      <c r="AC168" s="46"/>
      <c r="AD168" s="92"/>
      <c r="AE168" s="82"/>
      <c r="AI168" s="82"/>
      <c r="AJ168" s="82"/>
      <c r="AK168" s="46"/>
      <c r="AL168" s="46"/>
      <c r="AM168" s="46"/>
      <c r="AN168" s="46"/>
    </row>
    <row r="169" spans="2:40" x14ac:dyDescent="0.3">
      <c r="B169" s="46" t="s">
        <v>38</v>
      </c>
      <c r="C169" s="46"/>
      <c r="D169" s="47"/>
      <c r="E169" s="47" t="s">
        <v>52</v>
      </c>
      <c r="F169" s="50"/>
      <c r="G169" s="49"/>
      <c r="H169" s="49"/>
      <c r="I169" s="48"/>
      <c r="J169" s="47"/>
      <c r="K169" s="49"/>
      <c r="L169" s="49"/>
      <c r="M169" s="49"/>
      <c r="N169" s="49"/>
      <c r="O169" s="48"/>
      <c r="P169" s="82"/>
      <c r="Q169" s="82"/>
      <c r="R169" s="88"/>
      <c r="S169" s="82"/>
      <c r="T169" s="127"/>
      <c r="U169" s="46"/>
      <c r="V169" s="92"/>
      <c r="W169" s="105"/>
      <c r="X169" s="92"/>
      <c r="Y169" s="120"/>
      <c r="Z169" s="92"/>
      <c r="AA169" s="96"/>
      <c r="AB169" s="97"/>
      <c r="AC169" s="46"/>
      <c r="AD169" s="92"/>
      <c r="AE169" s="82"/>
      <c r="AI169" s="82"/>
      <c r="AJ169" s="82"/>
      <c r="AK169" s="46"/>
      <c r="AL169" s="46"/>
      <c r="AM169" s="46"/>
      <c r="AN169" s="46"/>
    </row>
    <row r="170" spans="2:40" x14ac:dyDescent="0.3">
      <c r="B170" s="46"/>
      <c r="C170" s="46"/>
      <c r="D170" s="47"/>
      <c r="E170" s="47"/>
      <c r="F170" s="50"/>
      <c r="G170" s="49"/>
      <c r="H170" s="49"/>
      <c r="I170" s="48"/>
      <c r="J170" s="47"/>
      <c r="K170" s="49"/>
      <c r="L170" s="49"/>
      <c r="M170" s="49"/>
      <c r="N170" s="49"/>
      <c r="O170" s="48"/>
      <c r="P170" s="82"/>
      <c r="Q170" s="82"/>
      <c r="R170" s="88"/>
      <c r="S170" s="82"/>
      <c r="T170" s="127"/>
      <c r="U170" s="46"/>
      <c r="V170" s="92"/>
      <c r="W170" s="105"/>
      <c r="X170" s="92"/>
      <c r="Y170" s="120"/>
      <c r="Z170" s="92"/>
      <c r="AA170" s="96"/>
      <c r="AB170" s="97"/>
      <c r="AC170" s="46"/>
      <c r="AD170" s="92"/>
      <c r="AE170" s="82"/>
      <c r="AI170" s="82"/>
      <c r="AJ170" s="82"/>
      <c r="AK170" s="46"/>
      <c r="AL170" s="46"/>
      <c r="AM170" s="46"/>
      <c r="AN170" s="46"/>
    </row>
    <row r="171" spans="2:40" x14ac:dyDescent="0.3">
      <c r="B171" s="46"/>
      <c r="C171" s="46"/>
      <c r="D171" s="47"/>
      <c r="E171" s="47"/>
      <c r="F171" s="50"/>
      <c r="G171" s="49"/>
      <c r="H171" s="49"/>
      <c r="I171" s="48"/>
      <c r="J171" s="47"/>
      <c r="K171" s="49"/>
      <c r="L171" s="49"/>
      <c r="M171" s="49"/>
      <c r="N171" s="49"/>
      <c r="O171" s="48"/>
      <c r="P171" s="82"/>
      <c r="Q171" s="82"/>
      <c r="R171" s="88"/>
      <c r="S171" s="82"/>
      <c r="T171" s="127"/>
      <c r="U171" s="46"/>
      <c r="V171" s="92"/>
      <c r="W171" s="105"/>
      <c r="X171" s="92"/>
      <c r="Y171" s="120"/>
      <c r="Z171" s="92"/>
      <c r="AA171" s="96"/>
      <c r="AB171" s="97"/>
      <c r="AC171" s="46"/>
      <c r="AD171" s="92"/>
      <c r="AE171" s="82"/>
      <c r="AI171" s="82"/>
      <c r="AJ171" s="82"/>
      <c r="AK171" s="46"/>
      <c r="AL171" s="46"/>
      <c r="AM171" s="46"/>
      <c r="AN171" s="46"/>
    </row>
    <row r="172" spans="2:40" x14ac:dyDescent="0.3">
      <c r="B172" s="46"/>
      <c r="C172" s="46"/>
      <c r="D172" s="47"/>
      <c r="E172" s="47"/>
      <c r="F172" s="50"/>
      <c r="G172" s="49"/>
      <c r="H172" s="49"/>
      <c r="I172" s="48"/>
      <c r="J172" s="47"/>
      <c r="K172" s="49"/>
      <c r="L172" s="49"/>
      <c r="M172" s="49"/>
      <c r="N172" s="49"/>
      <c r="O172" s="48"/>
      <c r="P172" s="82"/>
      <c r="Q172" s="82"/>
      <c r="R172" s="88"/>
      <c r="S172" s="82"/>
      <c r="T172" s="127"/>
      <c r="U172" s="46"/>
      <c r="V172" s="92"/>
      <c r="W172" s="105"/>
      <c r="X172" s="92"/>
      <c r="Y172" s="120"/>
      <c r="Z172" s="92"/>
      <c r="AA172" s="96"/>
      <c r="AB172" s="97"/>
      <c r="AC172" s="46"/>
      <c r="AD172" s="92"/>
      <c r="AE172" s="82"/>
      <c r="AI172" s="82"/>
      <c r="AJ172" s="82"/>
      <c r="AK172" s="46"/>
      <c r="AL172" s="46"/>
      <c r="AM172" s="46"/>
      <c r="AN172" s="46"/>
    </row>
    <row r="173" spans="2:40" x14ac:dyDescent="0.3">
      <c r="B173" s="46"/>
      <c r="C173" s="46"/>
      <c r="D173" s="47"/>
      <c r="E173" s="47"/>
      <c r="F173" s="50"/>
      <c r="G173" s="49"/>
      <c r="H173" s="49"/>
      <c r="I173" s="48"/>
      <c r="J173" s="47"/>
      <c r="K173" s="49"/>
      <c r="L173" s="49"/>
      <c r="M173" s="49"/>
      <c r="N173" s="49"/>
      <c r="O173" s="48"/>
      <c r="P173" s="82"/>
      <c r="Q173" s="82"/>
      <c r="R173" s="88"/>
      <c r="S173" s="82"/>
      <c r="T173" s="127"/>
      <c r="U173" s="46"/>
      <c r="V173" s="92"/>
      <c r="W173" s="105"/>
      <c r="X173" s="92"/>
      <c r="Y173" s="120"/>
      <c r="Z173" s="92"/>
      <c r="AA173" s="96"/>
      <c r="AB173" s="97"/>
      <c r="AC173" s="46"/>
      <c r="AD173" s="92"/>
      <c r="AE173" s="82"/>
      <c r="AI173" s="82"/>
      <c r="AJ173" s="82"/>
      <c r="AK173" s="46"/>
      <c r="AL173" s="46"/>
      <c r="AM173" s="46"/>
      <c r="AN173" s="46"/>
    </row>
    <row r="174" spans="2:40" x14ac:dyDescent="0.3">
      <c r="B174" s="46"/>
      <c r="C174" s="46"/>
      <c r="D174" s="47"/>
      <c r="E174" s="47"/>
      <c r="F174" s="50"/>
      <c r="G174" s="49"/>
      <c r="H174" s="49"/>
      <c r="I174" s="48"/>
      <c r="J174" s="47"/>
      <c r="K174" s="49"/>
      <c r="L174" s="49"/>
      <c r="M174" s="49"/>
      <c r="N174" s="49"/>
      <c r="O174" s="48"/>
      <c r="P174" s="82"/>
      <c r="Q174" s="82"/>
      <c r="R174" s="88"/>
      <c r="S174" s="82"/>
      <c r="T174" s="127"/>
      <c r="U174" s="46"/>
      <c r="V174" s="92"/>
      <c r="W174" s="105"/>
      <c r="X174" s="92"/>
      <c r="Y174" s="120"/>
      <c r="Z174" s="92"/>
      <c r="AA174" s="96"/>
      <c r="AB174" s="97"/>
      <c r="AC174" s="46"/>
      <c r="AD174" s="92"/>
      <c r="AE174" s="82"/>
      <c r="AI174" s="82"/>
      <c r="AJ174" s="82"/>
      <c r="AK174" s="46"/>
      <c r="AL174" s="46"/>
      <c r="AM174" s="46"/>
      <c r="AN174" s="46"/>
    </row>
    <row r="175" spans="2:40" x14ac:dyDescent="0.3">
      <c r="B175" s="46"/>
      <c r="C175" s="46"/>
      <c r="D175" s="47"/>
      <c r="E175" s="47"/>
      <c r="F175" s="50"/>
      <c r="G175" s="49"/>
      <c r="H175" s="49"/>
      <c r="I175" s="48"/>
      <c r="J175" s="47"/>
      <c r="K175" s="49"/>
      <c r="L175" s="49"/>
      <c r="M175" s="49"/>
      <c r="N175" s="49"/>
      <c r="O175" s="48"/>
      <c r="P175" s="82"/>
      <c r="Q175" s="82"/>
      <c r="R175" s="88"/>
      <c r="S175" s="82"/>
      <c r="T175" s="127"/>
      <c r="U175" s="46"/>
      <c r="V175" s="92"/>
      <c r="W175" s="105"/>
      <c r="X175" s="92"/>
      <c r="Y175" s="120"/>
      <c r="Z175" s="92"/>
      <c r="AA175" s="96"/>
      <c r="AB175" s="97"/>
      <c r="AC175" s="46"/>
      <c r="AD175" s="92"/>
      <c r="AE175" s="82"/>
      <c r="AI175" s="82"/>
      <c r="AJ175" s="82"/>
      <c r="AK175" s="46"/>
      <c r="AL175" s="46"/>
      <c r="AM175" s="46"/>
      <c r="AN175" s="46"/>
    </row>
    <row r="176" spans="2:40" x14ac:dyDescent="0.3">
      <c r="B176" s="46"/>
      <c r="C176" s="46"/>
      <c r="D176" s="47"/>
      <c r="E176" s="47"/>
      <c r="F176" s="50"/>
      <c r="G176" s="49"/>
      <c r="H176" s="49"/>
      <c r="I176" s="48"/>
      <c r="J176" s="47"/>
      <c r="K176" s="49"/>
      <c r="L176" s="49"/>
      <c r="M176" s="49"/>
      <c r="N176" s="49"/>
      <c r="O176" s="48"/>
      <c r="P176" s="82"/>
      <c r="Q176" s="82"/>
      <c r="R176" s="88"/>
      <c r="S176" s="82"/>
      <c r="T176" s="127"/>
      <c r="U176" s="46"/>
      <c r="V176" s="92"/>
      <c r="W176" s="105"/>
      <c r="X176" s="92"/>
      <c r="Y176" s="120"/>
      <c r="Z176" s="92"/>
      <c r="AA176" s="96"/>
      <c r="AB176" s="97"/>
      <c r="AC176" s="46"/>
      <c r="AD176" s="92"/>
      <c r="AE176" s="82"/>
      <c r="AI176" s="82"/>
      <c r="AJ176" s="82"/>
      <c r="AK176" s="46"/>
      <c r="AL176" s="46"/>
      <c r="AM176" s="46"/>
      <c r="AN176" s="46"/>
    </row>
    <row r="177" spans="2:40" x14ac:dyDescent="0.3">
      <c r="B177" s="46"/>
      <c r="C177" s="46"/>
      <c r="D177" s="47"/>
      <c r="E177" s="47"/>
      <c r="F177" s="50"/>
      <c r="G177" s="49"/>
      <c r="H177" s="49"/>
      <c r="I177" s="48"/>
      <c r="J177" s="47"/>
      <c r="K177" s="49"/>
      <c r="L177" s="49"/>
      <c r="M177" s="49"/>
      <c r="N177" s="49"/>
      <c r="O177" s="48"/>
      <c r="P177" s="82"/>
      <c r="Q177" s="82"/>
      <c r="R177" s="88"/>
      <c r="S177" s="82"/>
      <c r="T177" s="127"/>
      <c r="U177" s="46"/>
      <c r="V177" s="92"/>
      <c r="W177" s="105"/>
      <c r="X177" s="92"/>
      <c r="Y177" s="120"/>
      <c r="Z177" s="92"/>
      <c r="AA177" s="96"/>
      <c r="AB177" s="97"/>
      <c r="AC177" s="46"/>
      <c r="AD177" s="92"/>
      <c r="AE177" s="82"/>
      <c r="AI177" s="82"/>
      <c r="AJ177" s="82"/>
      <c r="AK177" s="46"/>
      <c r="AL177" s="46"/>
      <c r="AM177" s="46"/>
      <c r="AN177" s="46"/>
    </row>
    <row r="178" spans="2:40" x14ac:dyDescent="0.3">
      <c r="B178" s="46"/>
      <c r="C178" s="46"/>
      <c r="D178" s="47"/>
      <c r="E178" s="47"/>
      <c r="F178" s="50"/>
      <c r="G178" s="49"/>
      <c r="H178" s="49"/>
      <c r="I178" s="48"/>
      <c r="J178" s="47"/>
      <c r="K178" s="49"/>
      <c r="L178" s="49"/>
      <c r="M178" s="49"/>
      <c r="N178" s="49"/>
      <c r="O178" s="48"/>
      <c r="P178" s="82"/>
      <c r="Q178" s="82"/>
      <c r="R178" s="88"/>
      <c r="S178" s="82"/>
      <c r="T178" s="127"/>
      <c r="U178" s="46"/>
      <c r="V178" s="92"/>
      <c r="W178" s="105"/>
      <c r="X178" s="92"/>
      <c r="Y178" s="120"/>
      <c r="Z178" s="92"/>
      <c r="AA178" s="96"/>
      <c r="AB178" s="97"/>
      <c r="AC178" s="46"/>
      <c r="AD178" s="92"/>
      <c r="AE178" s="82"/>
      <c r="AI178" s="82"/>
      <c r="AJ178" s="82"/>
      <c r="AK178" s="46"/>
      <c r="AL178" s="46"/>
      <c r="AM178" s="46"/>
      <c r="AN178" s="46"/>
    </row>
    <row r="179" spans="2:40" x14ac:dyDescent="0.3">
      <c r="B179" s="46"/>
      <c r="C179" s="46"/>
      <c r="D179" s="47"/>
      <c r="E179" s="47"/>
      <c r="F179" s="50"/>
      <c r="G179" s="49"/>
      <c r="H179" s="49"/>
      <c r="I179" s="48"/>
      <c r="J179" s="47"/>
      <c r="K179" s="49"/>
      <c r="L179" s="49"/>
      <c r="M179" s="49"/>
      <c r="N179" s="49"/>
      <c r="O179" s="48"/>
      <c r="P179" s="82"/>
      <c r="Q179" s="82"/>
      <c r="R179" s="88"/>
      <c r="S179" s="82"/>
      <c r="T179" s="127"/>
      <c r="U179" s="46"/>
      <c r="V179" s="92"/>
      <c r="W179" s="105"/>
      <c r="X179" s="92"/>
      <c r="Y179" s="120"/>
      <c r="Z179" s="92"/>
      <c r="AA179" s="96"/>
      <c r="AB179" s="97"/>
      <c r="AC179" s="46"/>
      <c r="AD179" s="92"/>
      <c r="AE179" s="82"/>
      <c r="AI179" s="82"/>
      <c r="AJ179" s="82"/>
      <c r="AK179" s="46"/>
      <c r="AL179" s="46"/>
      <c r="AM179" s="46"/>
      <c r="AN179" s="46"/>
    </row>
    <row r="180" spans="2:40" x14ac:dyDescent="0.3">
      <c r="B180" s="46"/>
      <c r="C180" s="46"/>
      <c r="D180" s="47"/>
      <c r="E180" s="47"/>
      <c r="F180" s="50"/>
      <c r="G180" s="49"/>
      <c r="H180" s="49"/>
      <c r="I180" s="48"/>
      <c r="J180" s="47"/>
      <c r="K180" s="49"/>
      <c r="L180" s="49"/>
      <c r="M180" s="49"/>
      <c r="N180" s="49"/>
      <c r="O180" s="48"/>
      <c r="P180" s="82"/>
      <c r="Q180" s="82"/>
      <c r="R180" s="88"/>
      <c r="S180" s="82"/>
      <c r="T180" s="127"/>
      <c r="U180" s="46"/>
      <c r="V180" s="92"/>
      <c r="W180" s="105"/>
      <c r="X180" s="92"/>
      <c r="Y180" s="120"/>
      <c r="Z180" s="92"/>
      <c r="AA180" s="96"/>
      <c r="AB180" s="97"/>
      <c r="AC180" s="46"/>
      <c r="AD180" s="92"/>
      <c r="AE180" s="82"/>
      <c r="AI180" s="82"/>
      <c r="AJ180" s="82"/>
      <c r="AK180" s="46"/>
      <c r="AL180" s="46"/>
      <c r="AM180" s="46"/>
      <c r="AN180" s="46"/>
    </row>
    <row r="181" spans="2:40" x14ac:dyDescent="0.3">
      <c r="B181" s="46"/>
      <c r="C181" s="46"/>
      <c r="D181" s="47"/>
      <c r="E181" s="47"/>
      <c r="F181" s="50"/>
      <c r="G181" s="49"/>
      <c r="H181" s="49"/>
      <c r="I181" s="48"/>
      <c r="J181" s="47"/>
      <c r="K181" s="49"/>
      <c r="L181" s="49"/>
      <c r="M181" s="49"/>
      <c r="N181" s="49"/>
      <c r="O181" s="48"/>
      <c r="P181" s="82"/>
      <c r="Q181" s="82"/>
      <c r="R181" s="88"/>
      <c r="S181" s="82"/>
      <c r="T181" s="127"/>
      <c r="U181" s="46"/>
      <c r="V181" s="92"/>
      <c r="W181" s="105"/>
      <c r="X181" s="92"/>
      <c r="Y181" s="120"/>
      <c r="Z181" s="92"/>
      <c r="AA181" s="96"/>
      <c r="AB181" s="97"/>
      <c r="AC181" s="46"/>
      <c r="AD181" s="92"/>
      <c r="AE181" s="82"/>
      <c r="AI181" s="82"/>
      <c r="AJ181" s="82"/>
      <c r="AK181" s="46"/>
      <c r="AL181" s="46"/>
      <c r="AM181" s="46"/>
      <c r="AN181" s="46"/>
    </row>
    <row r="182" spans="2:40" x14ac:dyDescent="0.3">
      <c r="B182" s="46"/>
      <c r="C182" s="46"/>
      <c r="D182" s="47"/>
      <c r="E182" s="47"/>
      <c r="F182" s="50"/>
      <c r="G182" s="49"/>
      <c r="H182" s="49"/>
      <c r="I182" s="48"/>
      <c r="J182" s="47"/>
      <c r="K182" s="49"/>
      <c r="L182" s="49"/>
      <c r="M182" s="49"/>
      <c r="N182" s="49"/>
      <c r="O182" s="48"/>
      <c r="P182" s="82"/>
      <c r="Q182" s="82"/>
      <c r="R182" s="88"/>
      <c r="S182" s="82"/>
      <c r="T182" s="127"/>
      <c r="U182" s="46"/>
      <c r="V182" s="92"/>
      <c r="W182" s="105"/>
      <c r="X182" s="92"/>
      <c r="Y182" s="120"/>
      <c r="Z182" s="92"/>
      <c r="AA182" s="96"/>
      <c r="AB182" s="97"/>
      <c r="AC182" s="46"/>
      <c r="AD182" s="92"/>
      <c r="AE182" s="82"/>
      <c r="AI182" s="82"/>
      <c r="AJ182" s="82"/>
      <c r="AK182" s="46"/>
      <c r="AL182" s="46"/>
      <c r="AM182" s="46"/>
      <c r="AN182" s="46"/>
    </row>
    <row r="183" spans="2:40" x14ac:dyDescent="0.3">
      <c r="B183" s="46"/>
      <c r="C183" s="46"/>
      <c r="D183" s="47"/>
      <c r="E183" s="47"/>
      <c r="F183" s="50"/>
      <c r="G183" s="49"/>
      <c r="H183" s="49"/>
      <c r="I183" s="48"/>
      <c r="J183" s="47"/>
      <c r="K183" s="49"/>
      <c r="L183" s="49"/>
      <c r="M183" s="49"/>
      <c r="N183" s="49"/>
      <c r="O183" s="48"/>
      <c r="P183" s="82"/>
      <c r="Q183" s="82"/>
      <c r="R183" s="88"/>
      <c r="S183" s="82"/>
      <c r="T183" s="127"/>
      <c r="U183" s="46"/>
      <c r="V183" s="92"/>
      <c r="W183" s="105"/>
      <c r="X183" s="92"/>
      <c r="Y183" s="120"/>
      <c r="Z183" s="92"/>
      <c r="AA183" s="96"/>
      <c r="AB183" s="97"/>
      <c r="AC183" s="46"/>
      <c r="AD183" s="92"/>
      <c r="AE183" s="82"/>
      <c r="AI183" s="82"/>
      <c r="AJ183" s="82"/>
      <c r="AK183" s="46"/>
      <c r="AL183" s="46"/>
      <c r="AM183" s="46"/>
      <c r="AN183" s="46"/>
    </row>
    <row r="184" spans="2:40" x14ac:dyDescent="0.3">
      <c r="B184" s="46"/>
      <c r="C184" s="46"/>
      <c r="D184" s="47"/>
      <c r="E184" s="47"/>
      <c r="F184" s="50"/>
      <c r="G184" s="49"/>
      <c r="H184" s="49"/>
      <c r="I184" s="48"/>
      <c r="J184" s="47"/>
      <c r="K184" s="49"/>
      <c r="L184" s="49"/>
      <c r="M184" s="49"/>
      <c r="N184" s="49"/>
      <c r="O184" s="48"/>
      <c r="P184" s="82"/>
      <c r="Q184" s="82"/>
      <c r="R184" s="88"/>
      <c r="S184" s="82"/>
      <c r="T184" s="127"/>
      <c r="U184" s="46"/>
      <c r="V184" s="92"/>
      <c r="W184" s="105"/>
      <c r="X184" s="92"/>
      <c r="Y184" s="120"/>
      <c r="Z184" s="92"/>
      <c r="AA184" s="96"/>
      <c r="AB184" s="97"/>
      <c r="AC184" s="46"/>
      <c r="AD184" s="92"/>
      <c r="AE184" s="82"/>
      <c r="AI184" s="82"/>
      <c r="AJ184" s="82"/>
      <c r="AK184" s="46"/>
      <c r="AL184" s="46"/>
      <c r="AM184" s="46"/>
      <c r="AN184" s="46"/>
    </row>
    <row r="185" spans="2:40" x14ac:dyDescent="0.3">
      <c r="B185" s="46"/>
      <c r="C185" s="46"/>
      <c r="D185" s="47"/>
      <c r="E185" s="47"/>
      <c r="F185" s="50"/>
      <c r="G185" s="49"/>
      <c r="H185" s="49"/>
      <c r="I185" s="48"/>
      <c r="J185" s="47"/>
      <c r="K185" s="49"/>
      <c r="L185" s="49"/>
      <c r="M185" s="49"/>
      <c r="N185" s="49"/>
      <c r="O185" s="48"/>
      <c r="P185" s="82"/>
      <c r="Q185" s="82"/>
      <c r="R185" s="88"/>
      <c r="S185" s="82"/>
      <c r="T185" s="127"/>
      <c r="U185" s="46"/>
      <c r="V185" s="92"/>
      <c r="W185" s="105"/>
      <c r="X185" s="92"/>
      <c r="Y185" s="120"/>
      <c r="Z185" s="92"/>
      <c r="AA185" s="96"/>
      <c r="AB185" s="97"/>
      <c r="AC185" s="46"/>
      <c r="AD185" s="92"/>
      <c r="AE185" s="82"/>
      <c r="AI185" s="82"/>
      <c r="AJ185" s="82"/>
      <c r="AK185" s="46"/>
      <c r="AL185" s="46"/>
      <c r="AM185" s="46"/>
      <c r="AN185" s="46"/>
    </row>
    <row r="186" spans="2:40" x14ac:dyDescent="0.3">
      <c r="B186" s="46"/>
      <c r="C186" s="46"/>
      <c r="D186" s="47"/>
      <c r="E186" s="47"/>
      <c r="F186" s="50"/>
      <c r="G186" s="49"/>
      <c r="H186" s="49"/>
      <c r="I186" s="48"/>
      <c r="J186" s="47"/>
      <c r="K186" s="49"/>
      <c r="L186" s="49"/>
      <c r="M186" s="49"/>
      <c r="N186" s="49"/>
      <c r="O186" s="48"/>
      <c r="P186" s="82"/>
      <c r="Q186" s="82"/>
      <c r="R186" s="88"/>
      <c r="S186" s="82"/>
      <c r="T186" s="127"/>
      <c r="U186" s="46"/>
      <c r="V186" s="92"/>
      <c r="W186" s="105"/>
      <c r="X186" s="92"/>
      <c r="Y186" s="120"/>
      <c r="Z186" s="92"/>
      <c r="AA186" s="96"/>
      <c r="AB186" s="97"/>
      <c r="AC186" s="46"/>
      <c r="AD186" s="92"/>
      <c r="AE186" s="82"/>
      <c r="AI186" s="82"/>
      <c r="AJ186" s="82"/>
      <c r="AK186" s="46"/>
      <c r="AL186" s="46"/>
      <c r="AM186" s="46"/>
      <c r="AN186" s="46"/>
    </row>
    <row r="190" spans="2:40" ht="20.399999999999999" x14ac:dyDescent="0.3">
      <c r="C190" s="45" t="s">
        <v>103</v>
      </c>
    </row>
  </sheetData>
  <mergeCells count="27">
    <mergeCell ref="L4:M4"/>
    <mergeCell ref="N4:O4"/>
    <mergeCell ref="R3:R5"/>
    <mergeCell ref="AD3:AD5"/>
    <mergeCell ref="V3:V5"/>
    <mergeCell ref="W3:W5"/>
    <mergeCell ref="X3:X5"/>
    <mergeCell ref="Y3:Y5"/>
    <mergeCell ref="Z3:Z5"/>
    <mergeCell ref="AA3:AA5"/>
    <mergeCell ref="P3:P5"/>
    <mergeCell ref="AG3:AG5"/>
    <mergeCell ref="AN3:AN5"/>
    <mergeCell ref="B3:B5"/>
    <mergeCell ref="C3:C5"/>
    <mergeCell ref="AC3:AC5"/>
    <mergeCell ref="U3:U5"/>
    <mergeCell ref="F3:I4"/>
    <mergeCell ref="D3:D4"/>
    <mergeCell ref="E3:E4"/>
    <mergeCell ref="AF3:AF5"/>
    <mergeCell ref="AM3:AM5"/>
    <mergeCell ref="J3:O3"/>
    <mergeCell ref="J4:K4"/>
    <mergeCell ref="AE3:AE5"/>
    <mergeCell ref="S3:S5"/>
    <mergeCell ref="Q3:Q5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B3:BO10"/>
  <sheetViews>
    <sheetView topLeftCell="O1" zoomScale="73" zoomScaleNormal="73" zoomScalePageLayoutView="73" workbookViewId="0">
      <pane ySplit="5" topLeftCell="A6" activePane="bottomLeft" state="frozen"/>
      <selection activeCell="O6" sqref="O6"/>
      <selection pane="bottomLeft" activeCell="O6" sqref="O6"/>
    </sheetView>
  </sheetViews>
  <sheetFormatPr defaultColWidth="10.796875" defaultRowHeight="15" x14ac:dyDescent="0.3"/>
  <cols>
    <col min="1" max="2" width="10.796875" style="1"/>
    <col min="3" max="3" width="15.796875" style="44" customWidth="1"/>
    <col min="4" max="4" width="20" style="1" customWidth="1"/>
    <col min="5" max="5" width="63" style="1" customWidth="1"/>
    <col min="6" max="6" width="15" style="1" customWidth="1"/>
    <col min="7" max="7" width="25.19921875" style="1" customWidth="1"/>
    <col min="8" max="8" width="15.796875" style="1" customWidth="1"/>
    <col min="9" max="10" width="10.796875" style="1" customWidth="1"/>
    <col min="11" max="12" width="15.796875" style="1" customWidth="1"/>
    <col min="13" max="13" width="9.796875" style="1" customWidth="1"/>
    <col min="14" max="14" width="17.5" style="1" customWidth="1"/>
    <col min="15" max="15" width="10.19921875" style="1" customWidth="1"/>
    <col min="16" max="16" width="9.796875" style="1" customWidth="1"/>
    <col min="17" max="18" width="15.796875" style="1" customWidth="1"/>
    <col min="19" max="19" width="9.796875" style="1" customWidth="1"/>
    <col min="20" max="20" width="19.796875" style="1" customWidth="1"/>
    <col min="21" max="23" width="7" style="1" customWidth="1"/>
    <col min="24" max="30" width="8.796875" style="1" customWidth="1"/>
    <col min="31" max="33" width="13.19921875" style="1" customWidth="1"/>
    <col min="34" max="34" width="10.796875" style="1" customWidth="1"/>
    <col min="35" max="16384" width="10.796875" style="1"/>
  </cols>
  <sheetData>
    <row r="3" spans="2:67" x14ac:dyDescent="0.3">
      <c r="C3" s="200" t="s">
        <v>104</v>
      </c>
      <c r="D3" s="227" t="s">
        <v>0</v>
      </c>
      <c r="E3" s="227" t="s">
        <v>1</v>
      </c>
      <c r="F3" s="235" t="s">
        <v>124</v>
      </c>
      <c r="G3" s="227" t="s">
        <v>30</v>
      </c>
      <c r="H3" s="225" t="s">
        <v>21</v>
      </c>
      <c r="I3" s="224"/>
      <c r="J3" s="224"/>
      <c r="K3" s="224"/>
      <c r="L3" s="234"/>
      <c r="M3" s="226"/>
      <c r="N3" s="225" t="s">
        <v>32</v>
      </c>
      <c r="O3" s="224"/>
      <c r="P3" s="224"/>
      <c r="Q3" s="224"/>
      <c r="R3" s="234"/>
      <c r="S3" s="226"/>
      <c r="T3" s="230" t="s">
        <v>51</v>
      </c>
      <c r="U3" s="230"/>
      <c r="V3" s="230"/>
      <c r="W3" s="231"/>
      <c r="X3" s="225" t="s">
        <v>10</v>
      </c>
      <c r="Y3" s="224"/>
      <c r="Z3" s="224"/>
      <c r="AA3" s="224"/>
      <c r="AB3" s="224"/>
      <c r="AC3" s="234"/>
      <c r="AD3" s="225" t="s">
        <v>12</v>
      </c>
      <c r="AE3" s="223"/>
      <c r="AF3" s="223"/>
      <c r="AG3" s="223"/>
      <c r="AH3" s="224"/>
      <c r="AI3" s="224"/>
      <c r="AJ3" s="224"/>
      <c r="AK3" s="224"/>
      <c r="AL3" s="224"/>
      <c r="AM3" s="224"/>
      <c r="AN3" s="224"/>
      <c r="AO3" s="224"/>
      <c r="AP3" s="224"/>
      <c r="AQ3" s="224"/>
      <c r="AR3" s="224"/>
      <c r="AS3" s="224"/>
      <c r="AT3" s="224"/>
      <c r="AU3" s="224"/>
      <c r="AV3" s="224"/>
      <c r="AW3" s="224"/>
      <c r="AX3" s="224"/>
      <c r="AY3" s="234"/>
      <c r="AZ3" s="225" t="s">
        <v>21</v>
      </c>
      <c r="BA3" s="224"/>
      <c r="BB3" s="224"/>
      <c r="BC3" s="224"/>
      <c r="BD3" s="224"/>
      <c r="BE3" s="226"/>
      <c r="BF3" s="220" t="s">
        <v>137</v>
      </c>
      <c r="BG3" s="221"/>
      <c r="BH3" s="222"/>
      <c r="BI3" s="93" t="s">
        <v>146</v>
      </c>
      <c r="BJ3" s="220" t="s">
        <v>125</v>
      </c>
      <c r="BK3" s="221"/>
      <c r="BL3" s="221"/>
      <c r="BM3" s="221"/>
      <c r="BN3" s="223"/>
      <c r="BO3" s="40">
        <v>0.05</v>
      </c>
    </row>
    <row r="4" spans="2:67" s="2" customFormat="1" x14ac:dyDescent="0.3">
      <c r="C4" s="200"/>
      <c r="D4" s="228"/>
      <c r="E4" s="228"/>
      <c r="F4" s="228"/>
      <c r="G4" s="228"/>
      <c r="H4" s="225"/>
      <c r="I4" s="224"/>
      <c r="J4" s="224"/>
      <c r="K4" s="224"/>
      <c r="L4" s="234"/>
      <c r="M4" s="226"/>
      <c r="N4" s="225"/>
      <c r="O4" s="224"/>
      <c r="P4" s="224"/>
      <c r="Q4" s="224"/>
      <c r="R4" s="234"/>
      <c r="S4" s="226"/>
      <c r="T4" s="232"/>
      <c r="U4" s="232"/>
      <c r="V4" s="232"/>
      <c r="W4" s="233"/>
      <c r="X4" s="225" t="s">
        <v>2</v>
      </c>
      <c r="Y4" s="224"/>
      <c r="Z4" s="224" t="s">
        <v>5</v>
      </c>
      <c r="AA4" s="224"/>
      <c r="AB4" s="224" t="s">
        <v>6</v>
      </c>
      <c r="AC4" s="234"/>
      <c r="AD4" s="14" t="s">
        <v>20</v>
      </c>
      <c r="AE4" s="19" t="s">
        <v>35</v>
      </c>
      <c r="AF4" s="19" t="s">
        <v>36</v>
      </c>
      <c r="AG4" s="39" t="s">
        <v>80</v>
      </c>
      <c r="AH4" s="224" t="s">
        <v>19</v>
      </c>
      <c r="AI4" s="224"/>
      <c r="AJ4" s="5"/>
      <c r="AK4" s="224" t="s">
        <v>13</v>
      </c>
      <c r="AL4" s="224"/>
      <c r="AM4" s="5"/>
      <c r="AN4" s="224" t="s">
        <v>15</v>
      </c>
      <c r="AO4" s="224"/>
      <c r="AP4" s="5"/>
      <c r="AQ4" s="224" t="s">
        <v>16</v>
      </c>
      <c r="AR4" s="224"/>
      <c r="AS4" s="5"/>
      <c r="AT4" s="224" t="s">
        <v>17</v>
      </c>
      <c r="AU4" s="224"/>
      <c r="AV4" s="5"/>
      <c r="AW4" s="224" t="s">
        <v>18</v>
      </c>
      <c r="AX4" s="224"/>
      <c r="AY4" s="7"/>
      <c r="AZ4" s="225" t="s">
        <v>22</v>
      </c>
      <c r="BA4" s="224"/>
      <c r="BB4" s="5"/>
      <c r="BC4" s="224" t="s">
        <v>23</v>
      </c>
      <c r="BD4" s="224"/>
      <c r="BE4" s="11"/>
      <c r="BF4" s="94">
        <v>8</v>
      </c>
      <c r="BG4" s="94">
        <v>10</v>
      </c>
      <c r="BH4" s="94">
        <v>5</v>
      </c>
      <c r="BI4" s="94">
        <v>15</v>
      </c>
      <c r="BJ4" s="12" t="s">
        <v>83</v>
      </c>
      <c r="BK4" s="12" t="s">
        <v>84</v>
      </c>
      <c r="BL4" s="4" t="s">
        <v>126</v>
      </c>
      <c r="BM4" s="4" t="s">
        <v>127</v>
      </c>
      <c r="BN4" s="87" t="s">
        <v>85</v>
      </c>
      <c r="BO4" s="13" t="s">
        <v>133</v>
      </c>
    </row>
    <row r="5" spans="2:67" x14ac:dyDescent="0.3">
      <c r="C5" s="200"/>
      <c r="D5" s="229"/>
      <c r="E5" s="229"/>
      <c r="F5" s="229"/>
      <c r="G5" s="229"/>
      <c r="H5" s="12" t="s">
        <v>31</v>
      </c>
      <c r="I5" s="4" t="s">
        <v>26</v>
      </c>
      <c r="J5" s="4" t="s">
        <v>27</v>
      </c>
      <c r="K5" s="4" t="s">
        <v>28</v>
      </c>
      <c r="L5" s="9" t="s">
        <v>123</v>
      </c>
      <c r="M5" s="13" t="s">
        <v>29</v>
      </c>
      <c r="N5" s="12" t="s">
        <v>33</v>
      </c>
      <c r="O5" s="4" t="s">
        <v>26</v>
      </c>
      <c r="P5" s="4" t="s">
        <v>27</v>
      </c>
      <c r="Q5" s="4" t="s">
        <v>28</v>
      </c>
      <c r="R5" s="9" t="s">
        <v>123</v>
      </c>
      <c r="S5" s="13" t="s">
        <v>29</v>
      </c>
      <c r="T5" s="10" t="s">
        <v>11</v>
      </c>
      <c r="U5" s="4" t="s">
        <v>7</v>
      </c>
      <c r="V5" s="4" t="s">
        <v>8</v>
      </c>
      <c r="W5" s="9" t="s">
        <v>9</v>
      </c>
      <c r="X5" s="12" t="s">
        <v>3</v>
      </c>
      <c r="Y5" s="4" t="s">
        <v>4</v>
      </c>
      <c r="Z5" s="4" t="s">
        <v>3</v>
      </c>
      <c r="AA5" s="4" t="s">
        <v>4</v>
      </c>
      <c r="AB5" s="4" t="s">
        <v>3</v>
      </c>
      <c r="AC5" s="9" t="s">
        <v>4</v>
      </c>
      <c r="AD5" s="15"/>
      <c r="AE5" s="9">
        <v>20</v>
      </c>
      <c r="AF5" s="9">
        <v>153</v>
      </c>
      <c r="AG5" s="9"/>
      <c r="AH5" s="4" t="s">
        <v>7</v>
      </c>
      <c r="AI5" s="4" t="s">
        <v>8</v>
      </c>
      <c r="AJ5" s="6" t="s">
        <v>14</v>
      </c>
      <c r="AK5" s="4" t="s">
        <v>7</v>
      </c>
      <c r="AL5" s="4" t="s">
        <v>9</v>
      </c>
      <c r="AM5" s="6" t="s">
        <v>14</v>
      </c>
      <c r="AN5" s="4" t="s">
        <v>7</v>
      </c>
      <c r="AO5" s="4" t="s">
        <v>9</v>
      </c>
      <c r="AP5" s="6" t="s">
        <v>14</v>
      </c>
      <c r="AQ5" s="4" t="s">
        <v>7</v>
      </c>
      <c r="AR5" s="4" t="s">
        <v>9</v>
      </c>
      <c r="AS5" s="6" t="s">
        <v>14</v>
      </c>
      <c r="AT5" s="4" t="s">
        <v>7</v>
      </c>
      <c r="AU5" s="4" t="s">
        <v>9</v>
      </c>
      <c r="AV5" s="6" t="s">
        <v>14</v>
      </c>
      <c r="AW5" s="4" t="s">
        <v>7</v>
      </c>
      <c r="AX5" s="4" t="s">
        <v>9</v>
      </c>
      <c r="AY5" s="8" t="s">
        <v>14</v>
      </c>
      <c r="AZ5" s="12" t="s">
        <v>7</v>
      </c>
      <c r="BA5" s="4" t="s">
        <v>9</v>
      </c>
      <c r="BB5" s="4" t="s">
        <v>14</v>
      </c>
      <c r="BC5" s="4" t="s">
        <v>7</v>
      </c>
      <c r="BD5" s="4" t="s">
        <v>9</v>
      </c>
      <c r="BE5" s="13" t="s">
        <v>14</v>
      </c>
      <c r="BF5" s="9" t="s">
        <v>138</v>
      </c>
      <c r="BG5" s="9" t="s">
        <v>139</v>
      </c>
      <c r="BH5" s="9" t="s">
        <v>140</v>
      </c>
      <c r="BI5" s="9"/>
      <c r="BJ5" s="168">
        <v>120</v>
      </c>
      <c r="BK5" s="168">
        <f>(65)*(1+BO3)</f>
        <v>68.25</v>
      </c>
      <c r="BL5" s="168">
        <v>150</v>
      </c>
      <c r="BM5" s="168">
        <v>170</v>
      </c>
      <c r="BN5" s="168">
        <f>(25.85+21.39+5+30+14.45+16.12+15)*(1+BO3)</f>
        <v>134.20050000000003</v>
      </c>
      <c r="BO5" s="169">
        <f>(BM5+26)*(1+BO3)</f>
        <v>205.8</v>
      </c>
    </row>
    <row r="6" spans="2:67" x14ac:dyDescent="0.3">
      <c r="B6" s="148" t="e">
        <f>(G6+C6)*2</f>
        <v>#N/A</v>
      </c>
      <c r="C6" s="65">
        <v>120</v>
      </c>
      <c r="D6" s="27" t="s">
        <v>141</v>
      </c>
      <c r="E6" s="16" t="s">
        <v>48</v>
      </c>
      <c r="F6" s="26">
        <f>L6+R6</f>
        <v>-0.4871238659143986</v>
      </c>
      <c r="G6" s="23" t="e">
        <f>M6+S6+BF6+BG6+BH6+BI6+($BJ$5*BJ6+$BK$5*BK6+$BL$5*BL6+$BM$5*BM6+$BN$5*BN6+$BO$5*BO6)</f>
        <v>#N/A</v>
      </c>
      <c r="H6" s="12"/>
      <c r="I6" s="4">
        <v>18</v>
      </c>
      <c r="J6" s="18" t="e">
        <f>VLOOKUP(Quote!B22, Sheet3!A1:C56, 3,0)</f>
        <v>#N/A</v>
      </c>
      <c r="K6" s="22">
        <f>(AZ6*BA6*BB6+BC6*BD6*BE6)/(25.4*25.4)/(12*12)</f>
        <v>6.5229297125260922E-3</v>
      </c>
      <c r="L6" s="38">
        <f>'Unit Cost'!$K$5*K6</f>
        <v>2.2830253993841323E-2</v>
      </c>
      <c r="M6" s="21" t="e">
        <f>K6*J6</f>
        <v>#N/A</v>
      </c>
      <c r="N6" s="12" t="s">
        <v>122</v>
      </c>
      <c r="O6" s="4">
        <v>18</v>
      </c>
      <c r="P6" s="18">
        <f>'Unit Cost'!$O$17</f>
        <v>3.8733333333333335</v>
      </c>
      <c r="Q6" s="22">
        <f>(AH6*AI6*AJ6+AK6*AL6*AM6+AN6*AO6*AP6+AQ6*AR6*AS6+AT6*AU6*AV6+AW6*AX6*AY6)/(25.4*25.4)/(12*12)</f>
        <v>-0.28489056978113958</v>
      </c>
      <c r="R6" s="38">
        <f>'Unit Cost'!$K$17*Q6</f>
        <v>-0.50995411990823991</v>
      </c>
      <c r="S6" s="21">
        <f>Q6*P6</f>
        <v>-1.1034761402856139</v>
      </c>
      <c r="T6" s="10"/>
      <c r="U6" s="4"/>
      <c r="V6" s="4"/>
      <c r="W6" s="9"/>
      <c r="X6" s="12">
        <f>Quote!A28</f>
        <v>0</v>
      </c>
      <c r="Y6" s="17">
        <f>25.4*X6</f>
        <v>0</v>
      </c>
      <c r="Z6" s="4">
        <f>Quote!B28</f>
        <v>0</v>
      </c>
      <c r="AA6" s="17">
        <f>25.4*Z6</f>
        <v>0</v>
      </c>
      <c r="AB6" s="150">
        <f>Quote!C28</f>
        <v>0</v>
      </c>
      <c r="AC6" s="17">
        <f>25.4*AB6</f>
        <v>0</v>
      </c>
      <c r="AD6" s="15">
        <v>18</v>
      </c>
      <c r="AE6" s="9">
        <v>20</v>
      </c>
      <c r="AF6" s="9">
        <v>153</v>
      </c>
      <c r="AG6" s="9"/>
      <c r="AH6" s="17">
        <f>$Y6-$I6*2-$AD6*2</f>
        <v>-72</v>
      </c>
      <c r="AI6" s="4">
        <f>AC6-AE6</f>
        <v>-20</v>
      </c>
      <c r="AJ6" s="4">
        <v>2</v>
      </c>
      <c r="AK6" s="4">
        <f>AC6-AE6</f>
        <v>-20</v>
      </c>
      <c r="AL6" s="4">
        <f>AA6</f>
        <v>0</v>
      </c>
      <c r="AM6" s="4">
        <v>2</v>
      </c>
      <c r="AN6" s="17">
        <f>$Y6-$I6*2-$AD6*2</f>
        <v>-72</v>
      </c>
      <c r="AO6" s="4">
        <v>153</v>
      </c>
      <c r="AP6" s="4">
        <v>2</v>
      </c>
      <c r="AQ6" s="4"/>
      <c r="AR6" s="4"/>
      <c r="AS6" s="4"/>
      <c r="AT6" s="4"/>
      <c r="AU6" s="4"/>
      <c r="AV6" s="4"/>
      <c r="AW6" s="17">
        <f>$Y6-$I6*2-$AD6*2</f>
        <v>-72</v>
      </c>
      <c r="AX6" s="17">
        <f>4*25.4</f>
        <v>101.6</v>
      </c>
      <c r="AY6" s="9">
        <v>1</v>
      </c>
      <c r="AZ6" s="20">
        <f>(($Y6-$AD6*2)-2*3)/BB6</f>
        <v>-21</v>
      </c>
      <c r="BA6" s="17">
        <f>AA6-2*3-BD6</f>
        <v>-183</v>
      </c>
      <c r="BB6" s="4">
        <v>2</v>
      </c>
      <c r="BC6" s="17">
        <f>($Y6-$AD6*2)-2*2</f>
        <v>-40</v>
      </c>
      <c r="BD6" s="4">
        <f>AF6+O6+O6/2-1-2</f>
        <v>177</v>
      </c>
      <c r="BE6" s="13">
        <v>1</v>
      </c>
      <c r="BF6" s="95">
        <f>$BF$4*BB6</f>
        <v>16</v>
      </c>
      <c r="BG6" s="9">
        <v>0</v>
      </c>
      <c r="BH6" s="95">
        <f>$BH$4</f>
        <v>5</v>
      </c>
      <c r="BI6" s="38">
        <v>15</v>
      </c>
      <c r="BJ6" s="4"/>
      <c r="BK6" s="10"/>
      <c r="BL6" s="4">
        <v>1</v>
      </c>
      <c r="BM6" s="24"/>
      <c r="BN6" s="38"/>
      <c r="BO6" s="25"/>
    </row>
    <row r="7" spans="2:67" x14ac:dyDescent="0.3">
      <c r="AD7" s="3"/>
    </row>
    <row r="10" spans="2:67" ht="20.399999999999999" x14ac:dyDescent="0.3">
      <c r="E10" s="42" t="s">
        <v>103</v>
      </c>
    </row>
  </sheetData>
  <mergeCells count="24">
    <mergeCell ref="C3:C5"/>
    <mergeCell ref="AK4:AL4"/>
    <mergeCell ref="F3:F5"/>
    <mergeCell ref="X4:Y4"/>
    <mergeCell ref="Z4:AA4"/>
    <mergeCell ref="AB4:AC4"/>
    <mergeCell ref="X3:AC3"/>
    <mergeCell ref="AH4:AI4"/>
    <mergeCell ref="BF3:BH3"/>
    <mergeCell ref="BJ3:BN3"/>
    <mergeCell ref="BC4:BD4"/>
    <mergeCell ref="AZ3:BE3"/>
    <mergeCell ref="D3:D5"/>
    <mergeCell ref="E3:E5"/>
    <mergeCell ref="T3:W4"/>
    <mergeCell ref="G3:G5"/>
    <mergeCell ref="H3:M4"/>
    <mergeCell ref="N3:S4"/>
    <mergeCell ref="AN4:AO4"/>
    <mergeCell ref="AQ4:AR4"/>
    <mergeCell ref="AT4:AU4"/>
    <mergeCell ref="AW4:AX4"/>
    <mergeCell ref="AD3:AY3"/>
    <mergeCell ref="AZ4:BA4"/>
  </mergeCells>
  <pageMargins left="0.75" right="0.75" top="1" bottom="1" header="0.5" footer="0.5"/>
  <pageSetup orientation="portrait" horizontalDpi="4294967292" verticalDpi="4294967292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6:I45"/>
  <sheetViews>
    <sheetView tabSelected="1" topLeftCell="A13" workbookViewId="0">
      <selection activeCell="B30" sqref="B30"/>
    </sheetView>
  </sheetViews>
  <sheetFormatPr defaultColWidth="11.19921875" defaultRowHeight="15.6" x14ac:dyDescent="0.3"/>
  <cols>
    <col min="1" max="1" width="12.296875" customWidth="1"/>
    <col min="2" max="2" width="14" customWidth="1"/>
    <col min="9" max="9" width="16.19921875" customWidth="1"/>
    <col min="10" max="10" width="17.19921875" customWidth="1"/>
  </cols>
  <sheetData>
    <row r="6" spans="1:4" x14ac:dyDescent="0.3">
      <c r="A6" s="149" t="s">
        <v>225</v>
      </c>
      <c r="B6" s="149"/>
      <c r="C6" s="149"/>
      <c r="D6" s="149"/>
    </row>
    <row r="22" spans="1:9" x14ac:dyDescent="0.3">
      <c r="A22" s="164" t="s">
        <v>21</v>
      </c>
      <c r="B22" s="236"/>
      <c r="C22" s="237"/>
    </row>
    <row r="24" spans="1:9" s="151" customFormat="1" ht="17.399999999999999" x14ac:dyDescent="0.3">
      <c r="A24" s="238" t="s">
        <v>183</v>
      </c>
      <c r="B24" s="239"/>
      <c r="C24" s="239"/>
      <c r="D24" s="239"/>
      <c r="E24" s="239"/>
      <c r="F24" s="239"/>
      <c r="G24" s="239"/>
      <c r="H24" s="240"/>
      <c r="I24" s="241" t="s">
        <v>182</v>
      </c>
    </row>
    <row r="25" spans="1:9" s="152" customFormat="1" ht="15" x14ac:dyDescent="0.3">
      <c r="A25" s="244" t="s">
        <v>184</v>
      </c>
      <c r="B25" s="245"/>
      <c r="C25" s="245"/>
      <c r="D25" s="246"/>
      <c r="E25" s="247" t="s">
        <v>185</v>
      </c>
      <c r="F25" s="248"/>
      <c r="G25" s="248" t="s">
        <v>181</v>
      </c>
      <c r="H25" s="249"/>
      <c r="I25" s="242"/>
    </row>
    <row r="26" spans="1:9" s="151" customFormat="1" ht="15" x14ac:dyDescent="0.3">
      <c r="A26" s="153" t="s">
        <v>2</v>
      </c>
      <c r="B26" s="154" t="s">
        <v>5</v>
      </c>
      <c r="C26" s="154" t="s">
        <v>6</v>
      </c>
      <c r="D26" s="166" t="s">
        <v>241</v>
      </c>
      <c r="E26" s="153" t="s">
        <v>186</v>
      </c>
      <c r="F26" s="154" t="s">
        <v>187</v>
      </c>
      <c r="G26" s="154" t="s">
        <v>186</v>
      </c>
      <c r="H26" s="155" t="s">
        <v>187</v>
      </c>
      <c r="I26" s="243"/>
    </row>
    <row r="27" spans="1:9" s="151" customFormat="1" ht="15" x14ac:dyDescent="0.3">
      <c r="A27" s="156" t="s">
        <v>3</v>
      </c>
      <c r="B27" s="157" t="s">
        <v>3</v>
      </c>
      <c r="C27" s="157" t="s">
        <v>3</v>
      </c>
      <c r="D27" s="158"/>
      <c r="E27" s="170" t="s">
        <v>241</v>
      </c>
      <c r="F27" s="9" t="s">
        <v>241</v>
      </c>
      <c r="G27" s="4" t="s">
        <v>241</v>
      </c>
      <c r="H27" s="171" t="s">
        <v>241</v>
      </c>
      <c r="I27" s="159"/>
    </row>
    <row r="28" spans="1:9" s="160" customFormat="1" ht="15" x14ac:dyDescent="0.3">
      <c r="A28" s="175"/>
      <c r="B28" s="176"/>
      <c r="C28" s="177"/>
      <c r="D28" s="178"/>
      <c r="E28" s="172"/>
      <c r="F28" s="173"/>
      <c r="G28" s="173"/>
      <c r="H28" s="174"/>
      <c r="I28" s="165" t="str">
        <f>IFERROR(('Vanity Cabinet Material Cost'!B6+(Quote!E28+Quote!F28)*VLOOKUP(B22, Sheet3!A1:E56, 4, 0)+(Quote!G28+Quote!H28)*VLOOKUP(B22, Sheet3!A1:E56, 5, 0))*D28,"")</f>
        <v/>
      </c>
    </row>
    <row r="30" spans="1:9" x14ac:dyDescent="0.3">
      <c r="A30" s="164" t="s">
        <v>249</v>
      </c>
      <c r="B30" s="180"/>
      <c r="H30" s="181"/>
      <c r="I30" s="182" t="str">
        <f>IFERROR(VLOOKUP(B30,Sheet3!G1:H1, 2,0),"")</f>
        <v/>
      </c>
    </row>
    <row r="31" spans="1:9" x14ac:dyDescent="0.3">
      <c r="H31" s="183" t="s">
        <v>250</v>
      </c>
      <c r="I31" s="184">
        <f>SUM(I28:I30)</f>
        <v>0</v>
      </c>
    </row>
    <row r="32" spans="1:9" x14ac:dyDescent="0.3">
      <c r="I32" s="185" t="s">
        <v>251</v>
      </c>
    </row>
    <row r="34" spans="1:9" x14ac:dyDescent="0.3">
      <c r="A34" s="252" t="s">
        <v>188</v>
      </c>
      <c r="B34" s="252"/>
    </row>
    <row r="35" spans="1:9" x14ac:dyDescent="0.3">
      <c r="A35" s="179" t="s">
        <v>189</v>
      </c>
      <c r="B35" s="250"/>
      <c r="C35" s="250"/>
      <c r="D35" s="250"/>
    </row>
    <row r="36" spans="1:9" x14ac:dyDescent="0.3">
      <c r="A36" s="179" t="s">
        <v>190</v>
      </c>
      <c r="B36" s="250"/>
      <c r="C36" s="250"/>
      <c r="D36" s="250"/>
    </row>
    <row r="37" spans="1:9" x14ac:dyDescent="0.3">
      <c r="A37" s="179" t="s">
        <v>191</v>
      </c>
      <c r="B37" s="250"/>
      <c r="C37" s="250"/>
      <c r="D37" s="250"/>
    </row>
    <row r="38" spans="1:9" x14ac:dyDescent="0.3">
      <c r="A38" s="179" t="s">
        <v>192</v>
      </c>
      <c r="B38" s="250"/>
      <c r="C38" s="250"/>
      <c r="D38" s="250"/>
    </row>
    <row r="39" spans="1:9" x14ac:dyDescent="0.3">
      <c r="A39" s="179" t="s">
        <v>242</v>
      </c>
      <c r="B39" s="250"/>
      <c r="C39" s="250"/>
      <c r="D39" s="250"/>
    </row>
    <row r="42" spans="1:9" x14ac:dyDescent="0.3">
      <c r="A42" s="251" t="s">
        <v>243</v>
      </c>
      <c r="B42" s="251"/>
      <c r="C42" s="251"/>
      <c r="D42" s="251"/>
      <c r="E42" s="251"/>
      <c r="F42" s="251"/>
      <c r="G42" s="251"/>
      <c r="H42" s="251"/>
      <c r="I42" s="251"/>
    </row>
    <row r="43" spans="1:9" x14ac:dyDescent="0.3">
      <c r="A43" s="251"/>
      <c r="B43" s="251"/>
      <c r="C43" s="251"/>
      <c r="D43" s="251"/>
      <c r="E43" s="251"/>
      <c r="F43" s="251"/>
      <c r="G43" s="251"/>
      <c r="H43" s="251"/>
      <c r="I43" s="251"/>
    </row>
    <row r="44" spans="1:9" x14ac:dyDescent="0.3">
      <c r="D44" s="161"/>
    </row>
    <row r="45" spans="1:9" x14ac:dyDescent="0.3">
      <c r="D45" s="161"/>
    </row>
  </sheetData>
  <sheetProtection algorithmName="SHA-512" hashValue="INsVwtnhleSl8va+x9r/jGYPvdYVK2jhY0P0dJdg573wAIjfj2p0yi9VEeQiOYICQJ4mD8mTzAYRc31IKtx01Q==" saltValue="H3QHHnWZ2f42NVtx1JV2nA==" spinCount="100000" sheet="1" objects="1" scenarios="1" selectLockedCells="1"/>
  <mergeCells count="13">
    <mergeCell ref="B39:D39"/>
    <mergeCell ref="A42:I43"/>
    <mergeCell ref="A34:B34"/>
    <mergeCell ref="B35:D35"/>
    <mergeCell ref="B36:D36"/>
    <mergeCell ref="B37:D37"/>
    <mergeCell ref="B38:D38"/>
    <mergeCell ref="B22:C22"/>
    <mergeCell ref="A24:H24"/>
    <mergeCell ref="I24:I26"/>
    <mergeCell ref="A25:D25"/>
    <mergeCell ref="E25:F25"/>
    <mergeCell ref="G25:H25"/>
  </mergeCells>
  <dataValidations count="1">
    <dataValidation type="list" allowBlank="1" showInputMessage="1" showErrorMessage="1" sqref="B22:C22" xr:uid="{00000000-0002-0000-0200-000000000000}">
      <formula1>Surface</formula1>
    </dataValidation>
  </dataValidations>
  <pageMargins left="0.7" right="0.7" top="0.75" bottom="0.75" header="0.3" footer="0.3"/>
  <pageSetup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6"/>
  <sheetViews>
    <sheetView workbookViewId="0">
      <selection activeCell="O6" sqref="O6"/>
    </sheetView>
  </sheetViews>
  <sheetFormatPr defaultColWidth="30.5" defaultRowHeight="15.6" x14ac:dyDescent="0.3"/>
  <cols>
    <col min="1" max="1" width="29.5" bestFit="1" customWidth="1"/>
    <col min="2" max="2" width="18.5" bestFit="1" customWidth="1"/>
    <col min="3" max="3" width="4.8984375" bestFit="1" customWidth="1"/>
    <col min="4" max="4" width="8" bestFit="1" customWidth="1"/>
    <col min="5" max="5" width="5.8984375" bestFit="1" customWidth="1"/>
  </cols>
  <sheetData>
    <row r="1" spans="1:8" x14ac:dyDescent="0.3">
      <c r="A1" t="s">
        <v>244</v>
      </c>
      <c r="C1">
        <v>40</v>
      </c>
      <c r="D1">
        <v>286.8</v>
      </c>
      <c r="E1">
        <v>40</v>
      </c>
      <c r="G1" t="s">
        <v>252</v>
      </c>
      <c r="H1" t="e">
        <f>-(Quote!I28*0.3)</f>
        <v>#VALUE!</v>
      </c>
    </row>
    <row r="2" spans="1:8" x14ac:dyDescent="0.3">
      <c r="A2" t="s">
        <v>245</v>
      </c>
      <c r="C2">
        <v>40</v>
      </c>
      <c r="D2">
        <v>286.8</v>
      </c>
      <c r="E2">
        <v>40</v>
      </c>
    </row>
    <row r="3" spans="1:8" x14ac:dyDescent="0.3">
      <c r="A3" t="s">
        <v>246</v>
      </c>
      <c r="C3">
        <v>40</v>
      </c>
      <c r="D3">
        <v>286.8</v>
      </c>
      <c r="E3">
        <v>40</v>
      </c>
    </row>
    <row r="4" spans="1:8" x14ac:dyDescent="0.3">
      <c r="A4" t="s">
        <v>247</v>
      </c>
      <c r="C4">
        <v>40</v>
      </c>
      <c r="D4">
        <v>286.8</v>
      </c>
      <c r="E4">
        <v>40</v>
      </c>
    </row>
    <row r="5" spans="1:8" x14ac:dyDescent="0.3">
      <c r="A5" t="s">
        <v>248</v>
      </c>
      <c r="C5">
        <v>40</v>
      </c>
      <c r="D5">
        <v>286.8</v>
      </c>
      <c r="E5">
        <v>40</v>
      </c>
    </row>
    <row r="6" spans="1:8" x14ac:dyDescent="0.3">
      <c r="A6" s="162" t="s">
        <v>193</v>
      </c>
      <c r="B6" t="s">
        <v>223</v>
      </c>
      <c r="C6">
        <v>14.3</v>
      </c>
      <c r="D6">
        <v>102.53</v>
      </c>
      <c r="E6">
        <v>14.27</v>
      </c>
    </row>
    <row r="7" spans="1:8" x14ac:dyDescent="0.3">
      <c r="A7" s="162" t="s">
        <v>194</v>
      </c>
      <c r="B7" t="s">
        <v>223</v>
      </c>
      <c r="C7">
        <v>14.3</v>
      </c>
      <c r="D7">
        <v>102.53</v>
      </c>
      <c r="E7">
        <v>14.27</v>
      </c>
    </row>
    <row r="8" spans="1:8" x14ac:dyDescent="0.3">
      <c r="A8" s="162" t="s">
        <v>195</v>
      </c>
      <c r="B8" t="s">
        <v>223</v>
      </c>
      <c r="C8">
        <v>14.3</v>
      </c>
      <c r="D8">
        <v>102.53</v>
      </c>
      <c r="E8">
        <v>14.27</v>
      </c>
    </row>
    <row r="9" spans="1:8" x14ac:dyDescent="0.3">
      <c r="A9" s="162" t="s">
        <v>196</v>
      </c>
      <c r="B9" t="s">
        <v>223</v>
      </c>
      <c r="C9">
        <v>11</v>
      </c>
      <c r="D9">
        <v>78.87</v>
      </c>
      <c r="E9">
        <v>10.98</v>
      </c>
    </row>
    <row r="10" spans="1:8" x14ac:dyDescent="0.3">
      <c r="A10" s="162" t="s">
        <v>197</v>
      </c>
      <c r="B10" t="s">
        <v>223</v>
      </c>
      <c r="C10">
        <v>14.3</v>
      </c>
      <c r="D10">
        <v>102.53</v>
      </c>
      <c r="E10">
        <v>14.27</v>
      </c>
    </row>
    <row r="11" spans="1:8" x14ac:dyDescent="0.3">
      <c r="A11" s="162" t="s">
        <v>198</v>
      </c>
      <c r="B11" t="s">
        <v>223</v>
      </c>
      <c r="C11">
        <v>14.3</v>
      </c>
      <c r="D11">
        <v>102.53</v>
      </c>
      <c r="E11">
        <v>14.27</v>
      </c>
    </row>
    <row r="12" spans="1:8" x14ac:dyDescent="0.3">
      <c r="A12" s="162" t="s">
        <v>199</v>
      </c>
      <c r="B12" t="s">
        <v>223</v>
      </c>
      <c r="C12">
        <v>14.3</v>
      </c>
      <c r="D12">
        <v>102.53</v>
      </c>
      <c r="E12">
        <v>14.27</v>
      </c>
    </row>
    <row r="13" spans="1:8" x14ac:dyDescent="0.3">
      <c r="A13" s="162" t="s">
        <v>200</v>
      </c>
      <c r="B13" t="s">
        <v>223</v>
      </c>
      <c r="C13">
        <v>14.3</v>
      </c>
      <c r="D13">
        <v>102.53</v>
      </c>
      <c r="E13">
        <v>14.27</v>
      </c>
    </row>
    <row r="14" spans="1:8" x14ac:dyDescent="0.3">
      <c r="A14" s="162" t="s">
        <v>201</v>
      </c>
      <c r="B14" t="s">
        <v>223</v>
      </c>
      <c r="C14">
        <v>14.3</v>
      </c>
      <c r="D14">
        <v>102.53</v>
      </c>
      <c r="E14">
        <v>14.27</v>
      </c>
    </row>
    <row r="15" spans="1:8" x14ac:dyDescent="0.3">
      <c r="A15" s="162" t="s">
        <v>202</v>
      </c>
      <c r="B15" t="s">
        <v>223</v>
      </c>
      <c r="C15">
        <v>14.3</v>
      </c>
      <c r="D15">
        <v>102.53</v>
      </c>
      <c r="E15">
        <v>14.27</v>
      </c>
    </row>
    <row r="16" spans="1:8" x14ac:dyDescent="0.3">
      <c r="A16" s="162" t="s">
        <v>203</v>
      </c>
      <c r="B16" t="s">
        <v>223</v>
      </c>
      <c r="C16">
        <v>11</v>
      </c>
      <c r="D16">
        <v>78.87</v>
      </c>
      <c r="E16">
        <v>10.98</v>
      </c>
    </row>
    <row r="17" spans="1:5" x14ac:dyDescent="0.3">
      <c r="A17" s="162" t="s">
        <v>204</v>
      </c>
      <c r="B17" t="s">
        <v>223</v>
      </c>
      <c r="C17">
        <v>14.3</v>
      </c>
      <c r="D17">
        <v>102.53</v>
      </c>
      <c r="E17">
        <v>14.27</v>
      </c>
    </row>
    <row r="18" spans="1:5" x14ac:dyDescent="0.3">
      <c r="A18" s="162" t="s">
        <v>205</v>
      </c>
      <c r="B18" t="s">
        <v>223</v>
      </c>
      <c r="C18">
        <v>14.3</v>
      </c>
      <c r="D18">
        <v>102.53</v>
      </c>
      <c r="E18">
        <v>14.27</v>
      </c>
    </row>
    <row r="19" spans="1:5" x14ac:dyDescent="0.3">
      <c r="A19" s="162" t="s">
        <v>206</v>
      </c>
      <c r="B19" t="s">
        <v>223</v>
      </c>
      <c r="C19">
        <v>14.3</v>
      </c>
      <c r="D19">
        <v>102.53</v>
      </c>
      <c r="E19">
        <v>14.27</v>
      </c>
    </row>
    <row r="20" spans="1:5" x14ac:dyDescent="0.3">
      <c r="A20" s="162" t="s">
        <v>207</v>
      </c>
      <c r="B20" t="s">
        <v>223</v>
      </c>
      <c r="C20">
        <v>11</v>
      </c>
      <c r="D20">
        <v>78.87</v>
      </c>
      <c r="E20">
        <v>10.98</v>
      </c>
    </row>
    <row r="21" spans="1:5" x14ac:dyDescent="0.3">
      <c r="A21" s="162" t="s">
        <v>208</v>
      </c>
      <c r="B21" t="s">
        <v>223</v>
      </c>
      <c r="C21">
        <v>14.3</v>
      </c>
      <c r="D21">
        <v>102.53</v>
      </c>
      <c r="E21">
        <v>14.27</v>
      </c>
    </row>
    <row r="22" spans="1:5" x14ac:dyDescent="0.3">
      <c r="A22" s="162" t="s">
        <v>209</v>
      </c>
      <c r="B22" t="s">
        <v>223</v>
      </c>
      <c r="C22">
        <v>14.3</v>
      </c>
      <c r="D22">
        <v>102.53</v>
      </c>
      <c r="E22">
        <v>14.27</v>
      </c>
    </row>
    <row r="23" spans="1:5" x14ac:dyDescent="0.3">
      <c r="A23" s="162" t="s">
        <v>210</v>
      </c>
      <c r="B23" t="s">
        <v>223</v>
      </c>
      <c r="C23">
        <v>14.3</v>
      </c>
      <c r="D23">
        <v>102.53</v>
      </c>
      <c r="E23">
        <v>14.27</v>
      </c>
    </row>
    <row r="24" spans="1:5" x14ac:dyDescent="0.3">
      <c r="A24" s="162" t="s">
        <v>211</v>
      </c>
      <c r="B24" t="s">
        <v>223</v>
      </c>
      <c r="C24">
        <v>14.3</v>
      </c>
      <c r="D24">
        <v>102.53</v>
      </c>
      <c r="E24">
        <v>14.27</v>
      </c>
    </row>
    <row r="25" spans="1:5" x14ac:dyDescent="0.3">
      <c r="A25" s="162" t="s">
        <v>212</v>
      </c>
      <c r="B25" t="s">
        <v>223</v>
      </c>
      <c r="C25">
        <v>14.3</v>
      </c>
      <c r="D25">
        <v>102.53</v>
      </c>
      <c r="E25">
        <v>14.27</v>
      </c>
    </row>
    <row r="26" spans="1:5" x14ac:dyDescent="0.3">
      <c r="A26" t="s">
        <v>213</v>
      </c>
      <c r="B26" t="s">
        <v>224</v>
      </c>
      <c r="C26">
        <v>7</v>
      </c>
      <c r="D26">
        <v>50.05</v>
      </c>
      <c r="E26">
        <v>7</v>
      </c>
    </row>
    <row r="27" spans="1:5" x14ac:dyDescent="0.3">
      <c r="A27" t="s">
        <v>214</v>
      </c>
      <c r="B27" t="s">
        <v>224</v>
      </c>
      <c r="C27">
        <v>7</v>
      </c>
      <c r="D27">
        <v>50.05</v>
      </c>
      <c r="E27">
        <v>7</v>
      </c>
    </row>
    <row r="28" spans="1:5" x14ac:dyDescent="0.3">
      <c r="A28" t="s">
        <v>215</v>
      </c>
      <c r="B28" t="s">
        <v>224</v>
      </c>
      <c r="C28">
        <v>7</v>
      </c>
      <c r="D28">
        <v>50.05</v>
      </c>
      <c r="E28">
        <v>7</v>
      </c>
    </row>
    <row r="29" spans="1:5" x14ac:dyDescent="0.3">
      <c r="A29" s="163" t="s">
        <v>216</v>
      </c>
      <c r="B29" t="s">
        <v>224</v>
      </c>
      <c r="C29">
        <v>7</v>
      </c>
      <c r="D29">
        <v>50.05</v>
      </c>
      <c r="E29">
        <v>7</v>
      </c>
    </row>
    <row r="30" spans="1:5" x14ac:dyDescent="0.3">
      <c r="A30" s="163" t="s">
        <v>217</v>
      </c>
      <c r="B30" t="s">
        <v>224</v>
      </c>
      <c r="C30">
        <v>7</v>
      </c>
      <c r="D30">
        <v>50.05</v>
      </c>
      <c r="E30">
        <v>7</v>
      </c>
    </row>
    <row r="31" spans="1:5" x14ac:dyDescent="0.3">
      <c r="A31" s="163" t="s">
        <v>218</v>
      </c>
      <c r="B31" t="s">
        <v>224</v>
      </c>
      <c r="C31">
        <v>7</v>
      </c>
      <c r="D31">
        <v>50.05</v>
      </c>
      <c r="E31">
        <v>7</v>
      </c>
    </row>
    <row r="32" spans="1:5" x14ac:dyDescent="0.3">
      <c r="A32" s="163" t="s">
        <v>219</v>
      </c>
      <c r="B32" t="s">
        <v>224</v>
      </c>
      <c r="C32">
        <v>7</v>
      </c>
      <c r="D32">
        <v>50.05</v>
      </c>
      <c r="E32">
        <v>7</v>
      </c>
    </row>
    <row r="33" spans="1:5" x14ac:dyDescent="0.3">
      <c r="A33" s="163" t="s">
        <v>220</v>
      </c>
      <c r="B33" t="s">
        <v>224</v>
      </c>
      <c r="C33">
        <v>7</v>
      </c>
      <c r="D33">
        <v>50.05</v>
      </c>
      <c r="E33">
        <v>7</v>
      </c>
    </row>
    <row r="34" spans="1:5" x14ac:dyDescent="0.3">
      <c r="A34" s="163" t="s">
        <v>221</v>
      </c>
      <c r="B34" t="s">
        <v>224</v>
      </c>
      <c r="C34">
        <v>7</v>
      </c>
      <c r="D34">
        <v>50.05</v>
      </c>
      <c r="E34">
        <v>7</v>
      </c>
    </row>
    <row r="35" spans="1:5" x14ac:dyDescent="0.3">
      <c r="A35" s="163" t="s">
        <v>222</v>
      </c>
      <c r="B35" t="s">
        <v>224</v>
      </c>
      <c r="C35">
        <v>7</v>
      </c>
      <c r="D35">
        <v>50.05</v>
      </c>
      <c r="E35">
        <v>7</v>
      </c>
    </row>
    <row r="36" spans="1:5" x14ac:dyDescent="0.3">
      <c r="A36" s="162" t="s">
        <v>226</v>
      </c>
      <c r="B36" s="162"/>
      <c r="C36">
        <v>22.1</v>
      </c>
      <c r="D36" s="167">
        <v>154.69999999999999</v>
      </c>
      <c r="E36">
        <v>22.1</v>
      </c>
    </row>
    <row r="37" spans="1:5" x14ac:dyDescent="0.3">
      <c r="A37" s="162" t="s">
        <v>227</v>
      </c>
      <c r="B37" s="162"/>
      <c r="C37">
        <v>22.1</v>
      </c>
      <c r="D37" s="167">
        <v>154.69999999999999</v>
      </c>
      <c r="E37">
        <v>22.1</v>
      </c>
    </row>
    <row r="38" spans="1:5" x14ac:dyDescent="0.3">
      <c r="A38" s="162" t="s">
        <v>228</v>
      </c>
      <c r="B38" s="162"/>
      <c r="C38">
        <v>22.1</v>
      </c>
      <c r="D38" s="167">
        <v>154.69999999999999</v>
      </c>
      <c r="E38">
        <v>22.1</v>
      </c>
    </row>
    <row r="39" spans="1:5" x14ac:dyDescent="0.3">
      <c r="A39" s="162" t="s">
        <v>229</v>
      </c>
      <c r="B39" s="162"/>
      <c r="C39">
        <v>22.1</v>
      </c>
      <c r="D39" s="167">
        <v>154.69999999999999</v>
      </c>
      <c r="E39">
        <v>22.1</v>
      </c>
    </row>
    <row r="40" spans="1:5" x14ac:dyDescent="0.3">
      <c r="A40" s="162" t="s">
        <v>230</v>
      </c>
      <c r="B40" s="162"/>
      <c r="C40">
        <v>22.1</v>
      </c>
      <c r="D40" s="167">
        <v>154.69999999999999</v>
      </c>
      <c r="E40">
        <v>22.1</v>
      </c>
    </row>
    <row r="41" spans="1:5" x14ac:dyDescent="0.3">
      <c r="A41" s="162" t="s">
        <v>231</v>
      </c>
      <c r="B41" s="162"/>
      <c r="C41">
        <v>22.1</v>
      </c>
      <c r="D41" s="167">
        <v>154.69999999999999</v>
      </c>
      <c r="E41">
        <v>22.1</v>
      </c>
    </row>
    <row r="42" spans="1:5" x14ac:dyDescent="0.3">
      <c r="A42" s="162" t="s">
        <v>232</v>
      </c>
      <c r="B42" s="162"/>
      <c r="C42">
        <v>22.1</v>
      </c>
      <c r="D42" s="167">
        <v>154.69999999999999</v>
      </c>
      <c r="E42">
        <v>22.1</v>
      </c>
    </row>
    <row r="43" spans="1:5" x14ac:dyDescent="0.3">
      <c r="A43" s="162" t="s">
        <v>233</v>
      </c>
      <c r="B43" s="162"/>
      <c r="C43">
        <v>22.1</v>
      </c>
      <c r="D43" s="167">
        <v>154.69999999999999</v>
      </c>
      <c r="E43">
        <v>22.1</v>
      </c>
    </row>
    <row r="44" spans="1:5" x14ac:dyDescent="0.3">
      <c r="A44" s="162" t="s">
        <v>234</v>
      </c>
      <c r="B44" s="162"/>
      <c r="C44">
        <v>22.1</v>
      </c>
      <c r="D44" s="167">
        <v>154.69999999999999</v>
      </c>
      <c r="E44">
        <v>22.1</v>
      </c>
    </row>
    <row r="45" spans="1:5" x14ac:dyDescent="0.3">
      <c r="A45" s="162" t="s">
        <v>235</v>
      </c>
      <c r="B45" s="162"/>
      <c r="C45">
        <v>22.1</v>
      </c>
      <c r="D45" s="167">
        <v>154.69999999999999</v>
      </c>
      <c r="E45">
        <v>22.1</v>
      </c>
    </row>
    <row r="46" spans="1:5" x14ac:dyDescent="0.3">
      <c r="A46" s="162" t="s">
        <v>236</v>
      </c>
      <c r="B46" s="162"/>
      <c r="C46">
        <v>22.1</v>
      </c>
      <c r="D46" s="167">
        <v>154.69999999999999</v>
      </c>
      <c r="E46">
        <v>22.1</v>
      </c>
    </row>
    <row r="47" spans="1:5" x14ac:dyDescent="0.3">
      <c r="A47" s="162" t="s">
        <v>237</v>
      </c>
      <c r="B47" s="162"/>
      <c r="C47">
        <v>22.1</v>
      </c>
      <c r="D47" s="167">
        <v>154.69999999999999</v>
      </c>
      <c r="E47">
        <v>22.1</v>
      </c>
    </row>
    <row r="48" spans="1:5" x14ac:dyDescent="0.3">
      <c r="A48" s="162" t="s">
        <v>238</v>
      </c>
      <c r="B48" s="162"/>
      <c r="C48">
        <v>22.1</v>
      </c>
      <c r="D48" s="167">
        <v>154.69999999999999</v>
      </c>
      <c r="E48">
        <v>22.1</v>
      </c>
    </row>
    <row r="49" spans="1:5" x14ac:dyDescent="0.3">
      <c r="A49" s="162" t="s">
        <v>239</v>
      </c>
      <c r="B49" s="162"/>
      <c r="C49">
        <v>22.1</v>
      </c>
      <c r="D49" s="167">
        <v>154.69999999999999</v>
      </c>
      <c r="E49">
        <v>22.1</v>
      </c>
    </row>
    <row r="50" spans="1:5" x14ac:dyDescent="0.3">
      <c r="A50" s="162" t="s">
        <v>229</v>
      </c>
      <c r="B50" s="162"/>
      <c r="C50">
        <v>22.1</v>
      </c>
      <c r="D50" s="167">
        <v>154.69999999999999</v>
      </c>
      <c r="E50">
        <v>22.1</v>
      </c>
    </row>
    <row r="51" spans="1:5" x14ac:dyDescent="0.3">
      <c r="A51" s="162" t="s">
        <v>240</v>
      </c>
      <c r="B51" s="162"/>
      <c r="C51">
        <v>22.1</v>
      </c>
      <c r="D51" s="167">
        <v>154.69999999999999</v>
      </c>
      <c r="E51">
        <v>22.1</v>
      </c>
    </row>
    <row r="52" spans="1:5" x14ac:dyDescent="0.3">
      <c r="A52" s="162" t="s">
        <v>226</v>
      </c>
      <c r="B52" s="162"/>
      <c r="C52">
        <v>22.1</v>
      </c>
      <c r="D52" s="167">
        <v>154.69999999999999</v>
      </c>
      <c r="E52">
        <v>22.1</v>
      </c>
    </row>
    <row r="53" spans="1:5" x14ac:dyDescent="0.3">
      <c r="A53" s="162" t="s">
        <v>229</v>
      </c>
      <c r="B53" s="162"/>
      <c r="C53">
        <v>22.1</v>
      </c>
      <c r="D53" s="167">
        <v>154.69999999999999</v>
      </c>
      <c r="E53">
        <v>22.1</v>
      </c>
    </row>
    <row r="54" spans="1:5" x14ac:dyDescent="0.3">
      <c r="A54" s="162" t="s">
        <v>240</v>
      </c>
      <c r="B54" s="162"/>
      <c r="C54">
        <v>22.1</v>
      </c>
      <c r="D54" s="167">
        <v>154.69999999999999</v>
      </c>
      <c r="E54">
        <v>22.1</v>
      </c>
    </row>
    <row r="55" spans="1:5" x14ac:dyDescent="0.3">
      <c r="A55" s="162" t="s">
        <v>240</v>
      </c>
      <c r="B55" s="162"/>
      <c r="C55">
        <v>22.1</v>
      </c>
      <c r="D55" s="167">
        <v>154.69999999999999</v>
      </c>
      <c r="E55">
        <v>22.1</v>
      </c>
    </row>
    <row r="56" spans="1:5" x14ac:dyDescent="0.3">
      <c r="A56" s="162" t="s">
        <v>229</v>
      </c>
      <c r="B56" s="162"/>
      <c r="C56">
        <v>22.1</v>
      </c>
      <c r="D56" s="167">
        <v>154.69999999999999</v>
      </c>
      <c r="E56">
        <v>22.1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B3:T22"/>
  <sheetViews>
    <sheetView topLeftCell="G1" workbookViewId="0">
      <selection activeCell="G19" sqref="G19"/>
    </sheetView>
  </sheetViews>
  <sheetFormatPr defaultColWidth="10.796875" defaultRowHeight="15.6" x14ac:dyDescent="0.3"/>
  <cols>
    <col min="1" max="1" width="10.796875" style="30"/>
    <col min="2" max="2" width="15.5" style="30" customWidth="1"/>
    <col min="3" max="7" width="10.796875" style="30"/>
    <col min="8" max="9" width="12.5" style="83" customWidth="1"/>
    <col min="10" max="10" width="10.796875" style="30"/>
    <col min="11" max="12" width="14.69921875" style="83" customWidth="1"/>
    <col min="13" max="13" width="16.796875" style="30" customWidth="1"/>
    <col min="14" max="14" width="10.796875" style="30"/>
    <col min="15" max="15" width="12.5" style="30" customWidth="1"/>
    <col min="16" max="16384" width="10.796875" style="30"/>
  </cols>
  <sheetData>
    <row r="3" spans="2:20" x14ac:dyDescent="0.3">
      <c r="G3" s="30" t="s">
        <v>66</v>
      </c>
      <c r="H3" s="83" t="s">
        <v>116</v>
      </c>
      <c r="I3" s="83" t="s">
        <v>118</v>
      </c>
      <c r="K3" s="83" t="s">
        <v>120</v>
      </c>
      <c r="L3" s="83" t="s">
        <v>71</v>
      </c>
      <c r="M3" s="30" t="s">
        <v>121</v>
      </c>
      <c r="O3" s="30" t="s">
        <v>67</v>
      </c>
      <c r="P3" s="253" t="s">
        <v>69</v>
      </c>
      <c r="Q3" s="253"/>
      <c r="R3" s="253" t="s">
        <v>70</v>
      </c>
      <c r="S3" s="253"/>
      <c r="T3" s="253"/>
    </row>
    <row r="4" spans="2:20" x14ac:dyDescent="0.3">
      <c r="C4" s="30" t="s">
        <v>2</v>
      </c>
      <c r="D4" s="30" t="s">
        <v>58</v>
      </c>
      <c r="E4" s="30" t="s">
        <v>28</v>
      </c>
      <c r="F4" s="30" t="s">
        <v>61</v>
      </c>
      <c r="G4" s="30" t="s">
        <v>59</v>
      </c>
      <c r="H4" s="83" t="s">
        <v>117</v>
      </c>
      <c r="I4" s="83" t="s">
        <v>119</v>
      </c>
      <c r="K4" s="83" t="s">
        <v>59</v>
      </c>
      <c r="L4" s="83" t="s">
        <v>59</v>
      </c>
      <c r="R4" s="30" t="s">
        <v>71</v>
      </c>
      <c r="S4" s="30" t="s">
        <v>72</v>
      </c>
    </row>
    <row r="5" spans="2:20" s="83" customFormat="1" x14ac:dyDescent="0.3">
      <c r="K5" s="32">
        <f>1.75+1.75</f>
        <v>3.5</v>
      </c>
    </row>
    <row r="6" spans="2:20" x14ac:dyDescent="0.3">
      <c r="B6" s="30" t="s">
        <v>60</v>
      </c>
      <c r="C6" s="30">
        <v>81.5</v>
      </c>
      <c r="D6" s="30">
        <v>110.25</v>
      </c>
      <c r="E6" s="31">
        <f>C6*D6/144</f>
        <v>62.3984375</v>
      </c>
      <c r="F6" s="32">
        <v>235</v>
      </c>
      <c r="G6" s="33">
        <f>F6/E6</f>
        <v>3.7661199449104794</v>
      </c>
      <c r="J6" s="35">
        <f>(M6-G6)/G6</f>
        <v>1.9207779255319151</v>
      </c>
      <c r="M6" s="30">
        <v>11</v>
      </c>
      <c r="N6" s="34">
        <v>0.3</v>
      </c>
      <c r="O6" s="32">
        <f>M6*(1+N6)</f>
        <v>14.3</v>
      </c>
      <c r="P6" s="32">
        <f>O6-M6</f>
        <v>3.3000000000000007</v>
      </c>
      <c r="Q6" s="35">
        <f>P6/O6</f>
        <v>0.23076923076923081</v>
      </c>
      <c r="R6" s="32">
        <f>(F6+98.88)/E6</f>
        <v>5.3507750093902589</v>
      </c>
      <c r="S6" s="37">
        <f>O6-R6</f>
        <v>8.9492249906097427</v>
      </c>
      <c r="T6" s="35">
        <f>S6/O6</f>
        <v>0.62581992941326869</v>
      </c>
    </row>
    <row r="7" spans="2:20" s="83" customFormat="1" x14ac:dyDescent="0.3">
      <c r="B7" s="83" t="s">
        <v>115</v>
      </c>
      <c r="E7" s="31"/>
      <c r="F7" s="32"/>
      <c r="G7" s="33"/>
      <c r="H7" s="33">
        <f>98.88/328</f>
        <v>0.30146341463414633</v>
      </c>
      <c r="I7" s="33">
        <f>F6/(E6*90%)+H7*4</f>
        <v>5.3904313751037849</v>
      </c>
      <c r="J7" s="35"/>
      <c r="K7" s="86">
        <f>K5</f>
        <v>3.5</v>
      </c>
      <c r="L7" s="84">
        <f>I7+K7</f>
        <v>8.890431375103784</v>
      </c>
      <c r="N7" s="34"/>
      <c r="O7" s="32"/>
      <c r="P7" s="32"/>
      <c r="Q7" s="35"/>
      <c r="R7" s="32">
        <f>L7</f>
        <v>8.890431375103784</v>
      </c>
      <c r="S7" s="37"/>
      <c r="T7" s="35"/>
    </row>
    <row r="8" spans="2:20" x14ac:dyDescent="0.3">
      <c r="B8" s="30" t="s">
        <v>62</v>
      </c>
      <c r="C8" s="30">
        <v>48</v>
      </c>
      <c r="D8" s="30">
        <v>108</v>
      </c>
      <c r="E8" s="31">
        <f>C8*D8/144</f>
        <v>36</v>
      </c>
      <c r="F8" s="32">
        <v>244</v>
      </c>
      <c r="G8" s="33">
        <f>F8/E8</f>
        <v>6.7777777777777777</v>
      </c>
      <c r="H8" s="33"/>
      <c r="I8" s="33"/>
      <c r="J8" s="35">
        <f>(M8-G8)/G8</f>
        <v>1.5081967213114753</v>
      </c>
      <c r="K8" s="35"/>
      <c r="L8" s="35"/>
      <c r="M8" s="30">
        <v>17</v>
      </c>
      <c r="N8" s="34">
        <v>0.3</v>
      </c>
      <c r="O8" s="32">
        <f>M8*(1+N8)</f>
        <v>22.1</v>
      </c>
      <c r="P8" s="32">
        <f>O8-M8</f>
        <v>5.1000000000000014</v>
      </c>
      <c r="Q8" s="35">
        <f>P8/O8</f>
        <v>0.23076923076923081</v>
      </c>
      <c r="R8" s="32">
        <f>(F8+98.88)/E8</f>
        <v>9.5244444444444447</v>
      </c>
      <c r="S8" s="37">
        <f>O8-R8</f>
        <v>12.575555555555557</v>
      </c>
      <c r="T8" s="35">
        <f>S8/O8</f>
        <v>0.56902966314731018</v>
      </c>
    </row>
    <row r="9" spans="2:20" x14ac:dyDescent="0.3">
      <c r="B9" s="30" t="s">
        <v>63</v>
      </c>
      <c r="C9" s="30">
        <v>48</v>
      </c>
      <c r="D9" s="30">
        <v>108</v>
      </c>
      <c r="E9" s="31">
        <f>C9*D9/144</f>
        <v>36</v>
      </c>
      <c r="F9" s="32">
        <v>267</v>
      </c>
      <c r="G9" s="33">
        <f>F9/E9</f>
        <v>7.416666666666667</v>
      </c>
      <c r="H9" s="33"/>
      <c r="I9" s="33"/>
      <c r="J9" s="35">
        <f>(M9-G9)/G9</f>
        <v>1.4269662921348312</v>
      </c>
      <c r="K9" s="35"/>
      <c r="L9" s="35"/>
      <c r="M9" s="30">
        <v>18</v>
      </c>
      <c r="N9" s="34">
        <v>0.3</v>
      </c>
      <c r="O9" s="32">
        <f>M9*(1+N9)</f>
        <v>23.400000000000002</v>
      </c>
    </row>
    <row r="10" spans="2:20" x14ac:dyDescent="0.3">
      <c r="B10" s="30" t="s">
        <v>64</v>
      </c>
      <c r="N10" s="34"/>
      <c r="O10" s="32"/>
    </row>
    <row r="11" spans="2:20" x14ac:dyDescent="0.3">
      <c r="B11" s="30" t="s">
        <v>65</v>
      </c>
      <c r="C11" s="30">
        <v>81.5</v>
      </c>
      <c r="D11" s="30">
        <v>110.25</v>
      </c>
      <c r="E11" s="31">
        <f>C11*D11/144</f>
        <v>62.3984375</v>
      </c>
      <c r="F11" s="32">
        <f>E11*G11</f>
        <v>172.21968749999999</v>
      </c>
      <c r="G11" s="32">
        <v>2.76</v>
      </c>
      <c r="H11" s="32"/>
      <c r="I11" s="32"/>
      <c r="M11" s="30">
        <v>11</v>
      </c>
      <c r="N11" s="34">
        <v>0.3</v>
      </c>
      <c r="O11" s="32">
        <f>M11*(1+N11)</f>
        <v>14.3</v>
      </c>
    </row>
    <row r="12" spans="2:20" x14ac:dyDescent="0.3">
      <c r="B12" s="30" t="s">
        <v>73</v>
      </c>
      <c r="C12" s="30">
        <v>48</v>
      </c>
      <c r="D12" s="30">
        <v>96</v>
      </c>
      <c r="E12" s="31">
        <f>C12*D12/144</f>
        <v>32</v>
      </c>
      <c r="F12" s="32">
        <v>40</v>
      </c>
      <c r="G12" s="33">
        <f>F12/E12</f>
        <v>1.25</v>
      </c>
      <c r="H12" s="33">
        <f>182/492</f>
        <v>0.36991869918699188</v>
      </c>
      <c r="I12" s="33">
        <f>F12/(E12*90%)+H12*4</f>
        <v>2.8685636856368566</v>
      </c>
      <c r="K12" s="86">
        <f>K5</f>
        <v>3.5</v>
      </c>
      <c r="L12" s="85">
        <f>K12+I12-1</f>
        <v>5.3685636856368566</v>
      </c>
      <c r="N12" s="34">
        <f>380%</f>
        <v>3.8</v>
      </c>
      <c r="O12" s="32">
        <f>G12*(1+N12)</f>
        <v>6</v>
      </c>
      <c r="R12" s="32">
        <f>(F12+20)/E12</f>
        <v>1.875</v>
      </c>
      <c r="S12" s="32">
        <f>O12-R12</f>
        <v>4.125</v>
      </c>
      <c r="T12" s="35">
        <f>S12/O12</f>
        <v>0.6875</v>
      </c>
    </row>
    <row r="13" spans="2:20" x14ac:dyDescent="0.3">
      <c r="O13" s="32"/>
    </row>
    <row r="14" spans="2:20" x14ac:dyDescent="0.3">
      <c r="O14" s="32"/>
    </row>
    <row r="15" spans="2:20" x14ac:dyDescent="0.3">
      <c r="B15" s="30" t="s">
        <v>52</v>
      </c>
      <c r="C15" s="30">
        <v>81.5</v>
      </c>
      <c r="D15" s="30">
        <v>110.25</v>
      </c>
      <c r="E15" s="31">
        <f>C15*D15/144</f>
        <v>62.3984375</v>
      </c>
      <c r="F15" s="32">
        <v>193</v>
      </c>
      <c r="G15" s="33">
        <f>F15/E15</f>
        <v>3.0930261675222237</v>
      </c>
      <c r="H15" s="33"/>
      <c r="I15" s="33"/>
      <c r="J15" s="35">
        <f>(M15-G15)/G15</f>
        <v>2.5563876295336785</v>
      </c>
      <c r="K15" s="35"/>
      <c r="L15" s="35"/>
      <c r="M15" s="36">
        <v>11</v>
      </c>
      <c r="N15" s="34">
        <v>1.8</v>
      </c>
      <c r="O15" s="32">
        <f>G15*(1+N15)</f>
        <v>8.6604732690622264</v>
      </c>
      <c r="R15" s="32">
        <f>(F15+89.89)/E15</f>
        <v>4.5336071115562788</v>
      </c>
      <c r="S15" s="33">
        <f>O15-R15</f>
        <v>4.1268661575059475</v>
      </c>
      <c r="T15" s="35">
        <f>S15/O15</f>
        <v>0.47651739452257591</v>
      </c>
    </row>
    <row r="16" spans="2:20" x14ac:dyDescent="0.3">
      <c r="B16" s="30" t="s">
        <v>68</v>
      </c>
      <c r="C16" s="30">
        <v>48</v>
      </c>
      <c r="D16" s="30">
        <v>96</v>
      </c>
      <c r="E16" s="31">
        <f>C16*D16/144</f>
        <v>32</v>
      </c>
      <c r="F16" s="32">
        <v>53</v>
      </c>
      <c r="G16" s="33">
        <f>F16/E16</f>
        <v>1.65625</v>
      </c>
      <c r="H16" s="33"/>
      <c r="I16" s="33"/>
      <c r="J16" s="35"/>
      <c r="K16" s="35"/>
      <c r="L16" s="35"/>
      <c r="N16" s="34">
        <v>2</v>
      </c>
      <c r="O16" s="32">
        <f>G16*(1+N16)</f>
        <v>4.96875</v>
      </c>
      <c r="R16" s="32">
        <f>(F16+25)/E16</f>
        <v>2.4375</v>
      </c>
      <c r="S16" s="33">
        <f>O16-R16</f>
        <v>2.53125</v>
      </c>
      <c r="T16" s="35">
        <f>S16/O16</f>
        <v>0.50943396226415094</v>
      </c>
    </row>
    <row r="17" spans="2:20" x14ac:dyDescent="0.3">
      <c r="B17" s="30" t="s">
        <v>114</v>
      </c>
      <c r="C17" s="30">
        <v>48</v>
      </c>
      <c r="D17" s="30">
        <v>96</v>
      </c>
      <c r="E17" s="31">
        <f>C17*D17/144</f>
        <v>32</v>
      </c>
      <c r="F17" s="32">
        <v>60</v>
      </c>
      <c r="G17" s="33">
        <f>F17/E17</f>
        <v>1.875</v>
      </c>
      <c r="H17" s="33"/>
      <c r="I17" s="33">
        <f>F17/(E17*90%)+H17*4</f>
        <v>2.0833333333333335</v>
      </c>
      <c r="K17" s="124">
        <v>1.79</v>
      </c>
      <c r="N17" s="34">
        <v>1</v>
      </c>
      <c r="O17" s="32">
        <f>I17+K17</f>
        <v>3.8733333333333335</v>
      </c>
      <c r="R17" s="32">
        <f>(F17+25)/E17</f>
        <v>2.65625</v>
      </c>
      <c r="S17" s="33">
        <f>O17-R17</f>
        <v>1.2170833333333335</v>
      </c>
      <c r="T17" s="35">
        <f>S17/O17</f>
        <v>0.31422117039586922</v>
      </c>
    </row>
    <row r="22" spans="2:20" x14ac:dyDescent="0.3">
      <c r="N22" s="30">
        <f>(910*2+454*2)*1.1</f>
        <v>3000.8</v>
      </c>
      <c r="O22" s="31">
        <f>N22/25.4/12</f>
        <v>9.845144356955382</v>
      </c>
      <c r="P22" s="30">
        <f>910*454/25.4/25.4/144</f>
        <v>4.4470019495594553</v>
      </c>
    </row>
  </sheetData>
  <mergeCells count="2">
    <mergeCell ref="P3:Q3"/>
    <mergeCell ref="R3:T3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Vanity Cabinet Price</vt:lpstr>
      <vt:lpstr>Vanity Cabinet Material Cost</vt:lpstr>
      <vt:lpstr>Quote</vt:lpstr>
      <vt:lpstr>Sheet3</vt:lpstr>
      <vt:lpstr>Unit Cost</vt:lpstr>
      <vt:lpstr>Surface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Morris Lee</dc:creator>
  <cp:lastModifiedBy>Esta</cp:lastModifiedBy>
  <cp:lastPrinted>2016-04-12T03:57:08Z</cp:lastPrinted>
  <dcterms:created xsi:type="dcterms:W3CDTF">2016-04-08T18:49:25Z</dcterms:created>
  <dcterms:modified xsi:type="dcterms:W3CDTF">2018-05-18T18:49:07Z</dcterms:modified>
</cp:coreProperties>
</file>